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192.168.1.40\data\共有Link001\2000 企画・広報室\106 養成施設関係統計\R03\toukeiexcel\"/>
    </mc:Choice>
  </mc:AlternateContent>
  <xr:revisionPtr revIDLastSave="0" documentId="8_{184E7139-EB1B-4058-9D2E-2314AB3B34F1}" xr6:coauthVersionLast="47" xr6:coauthVersionMax="47" xr10:uidLastSave="{00000000-0000-0000-0000-000000000000}"/>
  <bookViews>
    <workbookView xWindow="-110" yWindow="-110" windowWidth="19420" windowHeight="10420" activeTab="2" xr2:uid="{00000000-000D-0000-FFFF-FFFF00000000}"/>
  </bookViews>
  <sheets>
    <sheet name="統計カウント資料" sheetId="1" r:id="rId1"/>
    <sheet name="第1-1表　都道府県別養成施設設置数" sheetId="2" r:id="rId2"/>
    <sheet name="第2-2表　学校群別協会会員状況" sheetId="4" r:id="rId3"/>
  </sheets>
  <definedNames>
    <definedName name="_xlnm.Print_Area" localSheetId="1">'第1-1表　都道府県別養成施設設置数'!$A$1:$S$64</definedName>
    <definedName name="_xlnm.Print_Area" localSheetId="2">'第2-2表　学校群別協会会員状況'!$A$1:$AC$68</definedName>
    <definedName name="_xlnm.Print_Area">'第2-2表　学校群別協会会員状況'!$A$1:$AC$63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2" l="1"/>
  <c r="H7" i="2"/>
  <c r="C7" i="2"/>
  <c r="F7" i="4" l="1"/>
  <c r="H7" i="4"/>
  <c r="H8" i="4" s="1"/>
  <c r="N10" i="4"/>
  <c r="K10" i="4"/>
  <c r="H10" i="4"/>
  <c r="E10" i="4"/>
  <c r="D10" i="4" s="1"/>
  <c r="C10" i="4" s="1"/>
  <c r="H15" i="4"/>
  <c r="H14" i="4"/>
  <c r="O61" i="4"/>
  <c r="W61" i="4"/>
  <c r="V61" i="4"/>
  <c r="U61" i="4"/>
  <c r="S60" i="4"/>
  <c r="O60" i="4"/>
  <c r="P60" i="4"/>
  <c r="I60" i="4"/>
  <c r="J60" i="4"/>
  <c r="F60" i="4"/>
  <c r="R35" i="4"/>
  <c r="J35" i="4"/>
  <c r="K35" i="4"/>
  <c r="B338" i="1"/>
  <c r="E126" i="1" l="1"/>
  <c r="D26" i="2" s="1"/>
  <c r="F245" i="1"/>
  <c r="E44" i="2" s="1"/>
  <c r="G245" i="1"/>
  <c r="H245" i="1"/>
  <c r="G44" i="2" s="1"/>
  <c r="I245" i="1"/>
  <c r="H44" i="2" s="1"/>
  <c r="J245" i="1"/>
  <c r="I44" i="2" s="1"/>
  <c r="K245" i="1"/>
  <c r="J44" i="2" s="1"/>
  <c r="L245" i="1"/>
  <c r="K44" i="2" s="1"/>
  <c r="M245" i="1"/>
  <c r="L44" i="2" s="1"/>
  <c r="N245" i="1"/>
  <c r="M44" i="2" s="1"/>
  <c r="O245" i="1"/>
  <c r="P245" i="1"/>
  <c r="Q245" i="1"/>
  <c r="P44" i="2" s="1"/>
  <c r="R245" i="1"/>
  <c r="Q44" i="2" s="1"/>
  <c r="S245" i="1"/>
  <c r="R44" i="2" s="1"/>
  <c r="T245" i="1"/>
  <c r="S44" i="2" s="1"/>
  <c r="U245" i="1"/>
  <c r="V245" i="1"/>
  <c r="F44" i="4" s="1"/>
  <c r="W245" i="1"/>
  <c r="X245" i="1"/>
  <c r="I44" i="4" s="1"/>
  <c r="Y245" i="1"/>
  <c r="J44" i="4" s="1"/>
  <c r="Z245" i="1"/>
  <c r="L44" i="4" s="1"/>
  <c r="AA245" i="1"/>
  <c r="M44" i="4" s="1"/>
  <c r="AB245" i="1"/>
  <c r="O44" i="4" s="1"/>
  <c r="AC245" i="1"/>
  <c r="P44" i="4" s="1"/>
  <c r="AD245" i="1"/>
  <c r="S44" i="4" s="1"/>
  <c r="AE245" i="1"/>
  <c r="AF245" i="1"/>
  <c r="V44" i="4" s="1"/>
  <c r="AG245" i="1"/>
  <c r="W44" i="4" s="1"/>
  <c r="AH245" i="1"/>
  <c r="AI245" i="1"/>
  <c r="Z44" i="4" s="1"/>
  <c r="AJ245" i="1"/>
  <c r="AB44" i="4" s="1"/>
  <c r="AK245" i="1"/>
  <c r="AC44" i="4" s="1"/>
  <c r="E245" i="1"/>
  <c r="D44" i="2" s="1"/>
  <c r="B245" i="1"/>
  <c r="A245" i="1"/>
  <c r="F222" i="1"/>
  <c r="E38" i="2" s="1"/>
  <c r="G222" i="1"/>
  <c r="F38" i="2" s="1"/>
  <c r="H222" i="1"/>
  <c r="G38" i="2" s="1"/>
  <c r="I222" i="1"/>
  <c r="J222" i="1"/>
  <c r="I38" i="2" s="1"/>
  <c r="K222" i="1"/>
  <c r="J38" i="2" s="1"/>
  <c r="L222" i="1"/>
  <c r="M222" i="1"/>
  <c r="N222" i="1"/>
  <c r="M38" i="2" s="1"/>
  <c r="O222" i="1"/>
  <c r="N38" i="2" s="1"/>
  <c r="P222" i="1"/>
  <c r="O38" i="2" s="1"/>
  <c r="Q222" i="1"/>
  <c r="P38" i="2" s="1"/>
  <c r="R222" i="1"/>
  <c r="Q38" i="2" s="1"/>
  <c r="S222" i="1"/>
  <c r="R38" i="2" s="1"/>
  <c r="T222" i="1"/>
  <c r="U222" i="1"/>
  <c r="V222" i="1"/>
  <c r="F38" i="4" s="1"/>
  <c r="W222" i="1"/>
  <c r="G38" i="4" s="1"/>
  <c r="X222" i="1"/>
  <c r="I38" i="4" s="1"/>
  <c r="Y222" i="1"/>
  <c r="J38" i="4" s="1"/>
  <c r="Z222" i="1"/>
  <c r="L38" i="4" s="1"/>
  <c r="AA222" i="1"/>
  <c r="M38" i="4" s="1"/>
  <c r="AB222" i="1"/>
  <c r="O38" i="4" s="1"/>
  <c r="AC222" i="1"/>
  <c r="P38" i="4" s="1"/>
  <c r="AD222" i="1"/>
  <c r="S38" i="4" s="1"/>
  <c r="AE222" i="1"/>
  <c r="T38" i="4" s="1"/>
  <c r="AF222" i="1"/>
  <c r="V38" i="4" s="1"/>
  <c r="AG222" i="1"/>
  <c r="W38" i="4" s="1"/>
  <c r="AH222" i="1"/>
  <c r="Y38" i="4" s="1"/>
  <c r="AI222" i="1"/>
  <c r="Z38" i="4" s="1"/>
  <c r="AJ222" i="1"/>
  <c r="AB38" i="4" s="1"/>
  <c r="AK222" i="1"/>
  <c r="AC38" i="4" s="1"/>
  <c r="E222" i="1"/>
  <c r="D38" i="2" s="1"/>
  <c r="B222" i="1"/>
  <c r="A222" i="1"/>
  <c r="F146" i="1"/>
  <c r="G146" i="1"/>
  <c r="F28" i="2" s="1"/>
  <c r="H146" i="1"/>
  <c r="G28" i="2" s="1"/>
  <c r="I146" i="1"/>
  <c r="H28" i="2" s="1"/>
  <c r="J146" i="1"/>
  <c r="I28" i="2" s="1"/>
  <c r="K146" i="1"/>
  <c r="J28" i="2" s="1"/>
  <c r="L146" i="1"/>
  <c r="M146" i="1"/>
  <c r="N146" i="1"/>
  <c r="O146" i="1"/>
  <c r="N28" i="2" s="1"/>
  <c r="P146" i="1"/>
  <c r="Q146" i="1"/>
  <c r="P28" i="2" s="1"/>
  <c r="R146" i="1"/>
  <c r="Q28" i="2" s="1"/>
  <c r="S146" i="1"/>
  <c r="T146" i="1"/>
  <c r="S28" i="2" s="1"/>
  <c r="U146" i="1"/>
  <c r="V146" i="1"/>
  <c r="W146" i="1"/>
  <c r="G28" i="4" s="1"/>
  <c r="X146" i="1"/>
  <c r="I28" i="4" s="1"/>
  <c r="Y146" i="1"/>
  <c r="J28" i="4" s="1"/>
  <c r="Z146" i="1"/>
  <c r="L28" i="4" s="1"/>
  <c r="AA146" i="1"/>
  <c r="M28" i="4" s="1"/>
  <c r="AB146" i="1"/>
  <c r="O28" i="4" s="1"/>
  <c r="AC146" i="1"/>
  <c r="P28" i="4" s="1"/>
  <c r="AD146" i="1"/>
  <c r="S28" i="4" s="1"/>
  <c r="AE146" i="1"/>
  <c r="T28" i="4" s="1"/>
  <c r="AF146" i="1"/>
  <c r="V28" i="4" s="1"/>
  <c r="AG146" i="1"/>
  <c r="W28" i="4" s="1"/>
  <c r="AH146" i="1"/>
  <c r="Y28" i="4" s="1"/>
  <c r="AI146" i="1"/>
  <c r="Z28" i="4" s="1"/>
  <c r="AJ146" i="1"/>
  <c r="AB28" i="4" s="1"/>
  <c r="AK146" i="1"/>
  <c r="AC28" i="4" s="1"/>
  <c r="E146" i="1"/>
  <c r="D28" i="2" s="1"/>
  <c r="B146" i="1"/>
  <c r="A146" i="1"/>
  <c r="A94" i="1"/>
  <c r="F86" i="1"/>
  <c r="E19" i="2" s="1"/>
  <c r="G86" i="1"/>
  <c r="H86" i="1"/>
  <c r="G19" i="2" s="1"/>
  <c r="I86" i="1"/>
  <c r="J86" i="1"/>
  <c r="I19" i="2" s="1"/>
  <c r="K86" i="1"/>
  <c r="J19" i="2" s="1"/>
  <c r="L86" i="1"/>
  <c r="K19" i="2" s="1"/>
  <c r="M86" i="1"/>
  <c r="L19" i="2" s="1"/>
  <c r="N86" i="1"/>
  <c r="M19" i="2" s="1"/>
  <c r="O86" i="1"/>
  <c r="N19" i="2" s="1"/>
  <c r="P86" i="1"/>
  <c r="O19" i="2" s="1"/>
  <c r="Q86" i="1"/>
  <c r="P19" i="2" s="1"/>
  <c r="R86" i="1"/>
  <c r="Q19" i="2" s="1"/>
  <c r="S86" i="1"/>
  <c r="R19" i="2" s="1"/>
  <c r="T86" i="1"/>
  <c r="S19" i="2" s="1"/>
  <c r="U86" i="1"/>
  <c r="V86" i="1"/>
  <c r="F19" i="4" s="1"/>
  <c r="W86" i="1"/>
  <c r="G19" i="4" s="1"/>
  <c r="X86" i="1"/>
  <c r="I19" i="4" s="1"/>
  <c r="Y86" i="1"/>
  <c r="Z86" i="1"/>
  <c r="L19" i="4" s="1"/>
  <c r="AA86" i="1"/>
  <c r="M19" i="4" s="1"/>
  <c r="AB86" i="1"/>
  <c r="O19" i="4" s="1"/>
  <c r="AC86" i="1"/>
  <c r="AD86" i="1"/>
  <c r="S19" i="4" s="1"/>
  <c r="AE86" i="1"/>
  <c r="T19" i="4" s="1"/>
  <c r="AF86" i="1"/>
  <c r="AG86" i="1"/>
  <c r="W19" i="4" s="1"/>
  <c r="AH86" i="1"/>
  <c r="Y19" i="4" s="1"/>
  <c r="AI86" i="1"/>
  <c r="Z19" i="4" s="1"/>
  <c r="AJ86" i="1"/>
  <c r="AK86" i="1"/>
  <c r="AC19" i="4" s="1"/>
  <c r="E86" i="1"/>
  <c r="D19" i="2" s="1"/>
  <c r="B86" i="1"/>
  <c r="A86" i="1"/>
  <c r="F75" i="1"/>
  <c r="E18" i="2" s="1"/>
  <c r="G75" i="1"/>
  <c r="F18" i="2" s="1"/>
  <c r="H75" i="1"/>
  <c r="G18" i="2" s="1"/>
  <c r="I75" i="1"/>
  <c r="H18" i="2" s="1"/>
  <c r="J75" i="1"/>
  <c r="I18" i="2" s="1"/>
  <c r="K75" i="1"/>
  <c r="J18" i="2" s="1"/>
  <c r="L75" i="1"/>
  <c r="K18" i="2" s="1"/>
  <c r="M75" i="1"/>
  <c r="L18" i="2" s="1"/>
  <c r="N75" i="1"/>
  <c r="M18" i="2" s="1"/>
  <c r="O75" i="1"/>
  <c r="N18" i="2" s="1"/>
  <c r="P75" i="1"/>
  <c r="O18" i="2" s="1"/>
  <c r="Q75" i="1"/>
  <c r="P18" i="2" s="1"/>
  <c r="R75" i="1"/>
  <c r="Q18" i="2" s="1"/>
  <c r="S75" i="1"/>
  <c r="R18" i="2" s="1"/>
  <c r="T75" i="1"/>
  <c r="S18" i="2" s="1"/>
  <c r="U75" i="1"/>
  <c r="V75" i="1"/>
  <c r="F18" i="4" s="1"/>
  <c r="W75" i="1"/>
  <c r="G18" i="4" s="1"/>
  <c r="X75" i="1"/>
  <c r="I18" i="4" s="1"/>
  <c r="Y75" i="1"/>
  <c r="J18" i="4" s="1"/>
  <c r="Z75" i="1"/>
  <c r="L18" i="4" s="1"/>
  <c r="AA75" i="1"/>
  <c r="M18" i="4" s="1"/>
  <c r="AB75" i="1"/>
  <c r="O18" i="4" s="1"/>
  <c r="AC75" i="1"/>
  <c r="P18" i="4" s="1"/>
  <c r="AD75" i="1"/>
  <c r="S18" i="4" s="1"/>
  <c r="AE75" i="1"/>
  <c r="T18" i="4" s="1"/>
  <c r="AF75" i="1"/>
  <c r="V18" i="4" s="1"/>
  <c r="AG75" i="1"/>
  <c r="W18" i="4" s="1"/>
  <c r="AH75" i="1"/>
  <c r="Y18" i="4" s="1"/>
  <c r="AI75" i="1"/>
  <c r="Z18" i="4" s="1"/>
  <c r="AJ75" i="1"/>
  <c r="AB18" i="4" s="1"/>
  <c r="AK75" i="1"/>
  <c r="E75" i="1"/>
  <c r="D18" i="2" s="1"/>
  <c r="B75" i="1"/>
  <c r="A75" i="1"/>
  <c r="F27" i="1"/>
  <c r="E9" i="2" s="1"/>
  <c r="G27" i="1"/>
  <c r="H27" i="1"/>
  <c r="G9" i="2" s="1"/>
  <c r="I27" i="1"/>
  <c r="H9" i="2" s="1"/>
  <c r="J27" i="1"/>
  <c r="I9" i="2" s="1"/>
  <c r="K27" i="1"/>
  <c r="J9" i="2" s="1"/>
  <c r="L27" i="1"/>
  <c r="K9" i="2" s="1"/>
  <c r="M27" i="1"/>
  <c r="L9" i="2" s="1"/>
  <c r="N27" i="1"/>
  <c r="M9" i="2" s="1"/>
  <c r="O27" i="1"/>
  <c r="N9" i="2" s="1"/>
  <c r="P27" i="1"/>
  <c r="O9" i="2" s="1"/>
  <c r="Q27" i="1"/>
  <c r="P9" i="2" s="1"/>
  <c r="R27" i="1"/>
  <c r="Q9" i="2" s="1"/>
  <c r="S27" i="1"/>
  <c r="R9" i="2" s="1"/>
  <c r="T27" i="1"/>
  <c r="S9" i="2" s="1"/>
  <c r="U27" i="1"/>
  <c r="V27" i="1"/>
  <c r="F9" i="4" s="1"/>
  <c r="W27" i="1"/>
  <c r="X27" i="1"/>
  <c r="I9" i="4" s="1"/>
  <c r="Y27" i="1"/>
  <c r="J9" i="4" s="1"/>
  <c r="Z27" i="1"/>
  <c r="L9" i="4" s="1"/>
  <c r="AA27" i="1"/>
  <c r="M9" i="4" s="1"/>
  <c r="AB27" i="1"/>
  <c r="O9" i="4" s="1"/>
  <c r="AC27" i="1"/>
  <c r="P9" i="4" s="1"/>
  <c r="AD27" i="1"/>
  <c r="S9" i="4" s="1"/>
  <c r="AE27" i="1"/>
  <c r="T9" i="4" s="1"/>
  <c r="AF27" i="1"/>
  <c r="V9" i="4" s="1"/>
  <c r="AG27" i="1"/>
  <c r="W9" i="4" s="1"/>
  <c r="AH27" i="1"/>
  <c r="Y9" i="4" s="1"/>
  <c r="AI27" i="1"/>
  <c r="Z9" i="4" s="1"/>
  <c r="AJ27" i="1"/>
  <c r="AB9" i="4" s="1"/>
  <c r="AK27" i="1"/>
  <c r="AC9" i="4" s="1"/>
  <c r="E27" i="1"/>
  <c r="D9" i="2" s="1"/>
  <c r="B27" i="1"/>
  <c r="A27" i="1"/>
  <c r="B274" i="1"/>
  <c r="A274" i="1"/>
  <c r="W274" i="1"/>
  <c r="G50" i="4" s="1"/>
  <c r="X274" i="1"/>
  <c r="I50" i="4" s="1"/>
  <c r="Y274" i="1"/>
  <c r="J50" i="4" s="1"/>
  <c r="Z274" i="1"/>
  <c r="L50" i="4" s="1"/>
  <c r="AA274" i="1"/>
  <c r="M50" i="4" s="1"/>
  <c r="AB274" i="1"/>
  <c r="O50" i="4" s="1"/>
  <c r="AC274" i="1"/>
  <c r="P50" i="4" s="1"/>
  <c r="AD274" i="1"/>
  <c r="S50" i="4" s="1"/>
  <c r="AE274" i="1"/>
  <c r="T50" i="4" s="1"/>
  <c r="AF274" i="1"/>
  <c r="V50" i="4" s="1"/>
  <c r="AG274" i="1"/>
  <c r="W50" i="4" s="1"/>
  <c r="AH274" i="1"/>
  <c r="AI274" i="1"/>
  <c r="AJ274" i="1"/>
  <c r="AK274" i="1"/>
  <c r="V274" i="1"/>
  <c r="F50" i="4" s="1"/>
  <c r="F274" i="1"/>
  <c r="E50" i="2" s="1"/>
  <c r="G274" i="1"/>
  <c r="F50" i="2" s="1"/>
  <c r="H274" i="1"/>
  <c r="G50" i="2" s="1"/>
  <c r="I274" i="1"/>
  <c r="H50" i="2" s="1"/>
  <c r="K274" i="1"/>
  <c r="J50" i="2" s="1"/>
  <c r="L274" i="1"/>
  <c r="K50" i="2" s="1"/>
  <c r="M274" i="1"/>
  <c r="L50" i="2" s="1"/>
  <c r="N274" i="1"/>
  <c r="M50" i="2" s="1"/>
  <c r="J274" i="1"/>
  <c r="I50" i="2" s="1"/>
  <c r="O274" i="1"/>
  <c r="N50" i="2" s="1"/>
  <c r="P274" i="1"/>
  <c r="O50" i="2" s="1"/>
  <c r="Q274" i="1"/>
  <c r="R274" i="1"/>
  <c r="Q50" i="2" s="1"/>
  <c r="S274" i="1"/>
  <c r="R50" i="2" s="1"/>
  <c r="T274" i="1"/>
  <c r="S50" i="2" s="1"/>
  <c r="E274" i="1"/>
  <c r="D50" i="2" s="1"/>
  <c r="B151" i="1"/>
  <c r="F134" i="1"/>
  <c r="E21" i="2" s="1"/>
  <c r="R126" i="1"/>
  <c r="Q26" i="2" s="1"/>
  <c r="W19" i="1"/>
  <c r="AA19" i="1"/>
  <c r="Z19" i="1"/>
  <c r="Z20" i="1" s="1"/>
  <c r="AK126" i="1"/>
  <c r="AC26" i="4" s="1"/>
  <c r="AC27" i="4" s="1"/>
  <c r="AJ126" i="1"/>
  <c r="AB26" i="4" s="1"/>
  <c r="AI126" i="1"/>
  <c r="Z26" i="4" s="1"/>
  <c r="AH126" i="1"/>
  <c r="Y26" i="4" s="1"/>
  <c r="Y27" i="4" s="1"/>
  <c r="AG126" i="1"/>
  <c r="W26" i="4" s="1"/>
  <c r="W27" i="4" s="1"/>
  <c r="AF126" i="1"/>
  <c r="V26" i="4" s="1"/>
  <c r="AE126" i="1"/>
  <c r="T26" i="4" s="1"/>
  <c r="T27" i="4" s="1"/>
  <c r="AD126" i="1"/>
  <c r="S26" i="4" s="1"/>
  <c r="S27" i="4" s="1"/>
  <c r="AC126" i="1"/>
  <c r="P26" i="4" s="1"/>
  <c r="P27" i="4" s="1"/>
  <c r="AB126" i="1"/>
  <c r="O26" i="4" s="1"/>
  <c r="AA126" i="1"/>
  <c r="M26" i="4" s="1"/>
  <c r="M27" i="4" s="1"/>
  <c r="Z126" i="1"/>
  <c r="L26" i="4" s="1"/>
  <c r="Y126" i="1"/>
  <c r="J26" i="4" s="1"/>
  <c r="J27" i="4" s="1"/>
  <c r="X126" i="1"/>
  <c r="I26" i="4" s="1"/>
  <c r="I27" i="4" s="1"/>
  <c r="W126" i="1"/>
  <c r="G26" i="4" s="1"/>
  <c r="V126" i="1"/>
  <c r="F26" i="4" s="1"/>
  <c r="F27" i="4" s="1"/>
  <c r="U126" i="1"/>
  <c r="T126" i="1"/>
  <c r="S27" i="2" s="1"/>
  <c r="S126" i="1"/>
  <c r="Q126" i="1"/>
  <c r="P27" i="2" s="1"/>
  <c r="P126" i="1"/>
  <c r="O26" i="2" s="1"/>
  <c r="O126" i="1"/>
  <c r="N27" i="2" s="1"/>
  <c r="J126" i="1"/>
  <c r="I27" i="2" s="1"/>
  <c r="N126" i="1"/>
  <c r="M26" i="2" s="1"/>
  <c r="M126" i="1"/>
  <c r="L27" i="2" s="1"/>
  <c r="L126" i="1"/>
  <c r="K26" i="2" s="1"/>
  <c r="K126" i="1"/>
  <c r="J26" i="2" s="1"/>
  <c r="I126" i="1"/>
  <c r="H126" i="1"/>
  <c r="G26" i="2" s="1"/>
  <c r="G126" i="1"/>
  <c r="F26" i="2" s="1"/>
  <c r="F126" i="1"/>
  <c r="E27" i="2" s="1"/>
  <c r="B126" i="1"/>
  <c r="A126" i="1"/>
  <c r="N59" i="2"/>
  <c r="O19" i="1"/>
  <c r="N7" i="2" s="1"/>
  <c r="O36" i="1"/>
  <c r="N10" i="2" s="1"/>
  <c r="O42" i="1"/>
  <c r="N11" i="2" s="1"/>
  <c r="O44" i="1"/>
  <c r="N12" i="2" s="1"/>
  <c r="O50" i="1"/>
  <c r="N13" i="2" s="1"/>
  <c r="O55" i="1"/>
  <c r="N14" i="2" s="1"/>
  <c r="O60" i="1"/>
  <c r="N16" i="2" s="1"/>
  <c r="O68" i="1"/>
  <c r="N17" i="2" s="1"/>
  <c r="O94" i="1"/>
  <c r="N20" i="2" s="1"/>
  <c r="O134" i="1"/>
  <c r="N21" i="2" s="1"/>
  <c r="O142" i="1"/>
  <c r="N22" i="2" s="1"/>
  <c r="O151" i="1"/>
  <c r="N29" i="2" s="1"/>
  <c r="O156" i="1"/>
  <c r="N30" i="2" s="1"/>
  <c r="O158" i="1"/>
  <c r="N23" i="2" s="1"/>
  <c r="O162" i="1"/>
  <c r="N24" i="2" s="1"/>
  <c r="O168" i="1"/>
  <c r="N31" i="2" s="1"/>
  <c r="O177" i="1"/>
  <c r="N32" i="2" s="1"/>
  <c r="O195" i="1"/>
  <c r="N33" i="2" s="1"/>
  <c r="O200" i="1"/>
  <c r="N34" i="2" s="1"/>
  <c r="O205" i="1"/>
  <c r="N36" i="2" s="1"/>
  <c r="O208" i="1"/>
  <c r="N37" i="2" s="1"/>
  <c r="O230" i="1"/>
  <c r="N39" i="2" s="1"/>
  <c r="O233" i="1"/>
  <c r="N40" i="2" s="1"/>
  <c r="O235" i="1"/>
  <c r="N41" i="2" s="1"/>
  <c r="O238" i="1"/>
  <c r="N42" i="2" s="1"/>
  <c r="O240" i="1"/>
  <c r="N43" i="2" s="1"/>
  <c r="N44" i="2"/>
  <c r="O251" i="1"/>
  <c r="N45" i="2" s="1"/>
  <c r="O257" i="1"/>
  <c r="N46" i="2" s="1"/>
  <c r="O261" i="1"/>
  <c r="N47" i="2" s="1"/>
  <c r="O265" i="1"/>
  <c r="N48" i="2" s="1"/>
  <c r="O271" i="1"/>
  <c r="N49" i="2" s="1"/>
  <c r="O289" i="1"/>
  <c r="N52" i="2" s="1"/>
  <c r="O294" i="1"/>
  <c r="N53" i="2" s="1"/>
  <c r="O301" i="1"/>
  <c r="N54" i="2" s="1"/>
  <c r="O307" i="1"/>
  <c r="O315" i="1"/>
  <c r="N56" i="2" s="1"/>
  <c r="O323" i="1"/>
  <c r="N57" i="2" s="1"/>
  <c r="O329" i="1"/>
  <c r="N58" i="2" s="1"/>
  <c r="Z42" i="1"/>
  <c r="L11" i="4" s="1"/>
  <c r="W329" i="1"/>
  <c r="G58" i="4" s="1"/>
  <c r="X329" i="1"/>
  <c r="I58" i="4" s="1"/>
  <c r="Y329" i="1"/>
  <c r="J58" i="4" s="1"/>
  <c r="Z329" i="1"/>
  <c r="L58" i="4" s="1"/>
  <c r="AA329" i="1"/>
  <c r="M58" i="4" s="1"/>
  <c r="AB329" i="1"/>
  <c r="O58" i="4" s="1"/>
  <c r="AC329" i="1"/>
  <c r="P58" i="4" s="1"/>
  <c r="AD329" i="1"/>
  <c r="S58" i="4" s="1"/>
  <c r="AE329" i="1"/>
  <c r="T58" i="4" s="1"/>
  <c r="AF329" i="1"/>
  <c r="V58" i="4" s="1"/>
  <c r="AG329" i="1"/>
  <c r="W58" i="4" s="1"/>
  <c r="AH329" i="1"/>
  <c r="Y58" i="4" s="1"/>
  <c r="AI329" i="1"/>
  <c r="Z58" i="4" s="1"/>
  <c r="AJ329" i="1"/>
  <c r="AB58" i="4" s="1"/>
  <c r="AK329" i="1"/>
  <c r="AC58" i="4" s="1"/>
  <c r="V329" i="1"/>
  <c r="F58" i="4" s="1"/>
  <c r="G329" i="1"/>
  <c r="F58" i="2" s="1"/>
  <c r="H329" i="1"/>
  <c r="G58" i="2" s="1"/>
  <c r="I329" i="1"/>
  <c r="H58" i="2" s="1"/>
  <c r="K329" i="1"/>
  <c r="J58" i="2" s="1"/>
  <c r="L329" i="1"/>
  <c r="K58" i="2" s="1"/>
  <c r="M329" i="1"/>
  <c r="L58" i="2" s="1"/>
  <c r="N329" i="1"/>
  <c r="M58" i="2" s="1"/>
  <c r="J329" i="1"/>
  <c r="I58" i="2" s="1"/>
  <c r="P329" i="1"/>
  <c r="O58" i="2" s="1"/>
  <c r="Q329" i="1"/>
  <c r="P58" i="2" s="1"/>
  <c r="R329" i="1"/>
  <c r="Q58" i="2" s="1"/>
  <c r="S329" i="1"/>
  <c r="R58" i="2" s="1"/>
  <c r="T329" i="1"/>
  <c r="S58" i="2" s="1"/>
  <c r="F329" i="1"/>
  <c r="E58" i="2" s="1"/>
  <c r="E329" i="1"/>
  <c r="D58" i="2" s="1"/>
  <c r="B329" i="1"/>
  <c r="A329" i="1"/>
  <c r="S38" i="2"/>
  <c r="K38" i="2"/>
  <c r="P42" i="1"/>
  <c r="O11" i="2" s="1"/>
  <c r="Q42" i="1"/>
  <c r="P11" i="2" s="1"/>
  <c r="R42" i="1"/>
  <c r="Q11" i="2" s="1"/>
  <c r="F42" i="1"/>
  <c r="E11" i="2" s="1"/>
  <c r="G42" i="1"/>
  <c r="F11" i="2" s="1"/>
  <c r="H42" i="1"/>
  <c r="G11" i="2" s="1"/>
  <c r="I42" i="1"/>
  <c r="H11" i="2" s="1"/>
  <c r="K42" i="1"/>
  <c r="J11" i="2" s="1"/>
  <c r="L42" i="1"/>
  <c r="K11" i="2" s="1"/>
  <c r="M42" i="1"/>
  <c r="L11" i="2" s="1"/>
  <c r="N42" i="1"/>
  <c r="M11" i="2" s="1"/>
  <c r="J42" i="1"/>
  <c r="I11" i="2" s="1"/>
  <c r="E42" i="1"/>
  <c r="D11" i="2" s="1"/>
  <c r="B42" i="1"/>
  <c r="AD42" i="1"/>
  <c r="S11" i="4" s="1"/>
  <c r="AE42" i="1"/>
  <c r="T11" i="4" s="1"/>
  <c r="AF42" i="1"/>
  <c r="V11" i="4" s="1"/>
  <c r="AG42" i="1"/>
  <c r="W11" i="4" s="1"/>
  <c r="AI42" i="1"/>
  <c r="Z11" i="4" s="1"/>
  <c r="AJ42" i="1"/>
  <c r="AB11" i="4" s="1"/>
  <c r="AK42" i="1"/>
  <c r="AC11" i="4" s="1"/>
  <c r="AH42" i="1"/>
  <c r="Y11" i="4" s="1"/>
  <c r="A42" i="1"/>
  <c r="AD271" i="1"/>
  <c r="S49" i="4" s="1"/>
  <c r="AE271" i="1"/>
  <c r="T49" i="4" s="1"/>
  <c r="AF271" i="1"/>
  <c r="V49" i="4" s="1"/>
  <c r="AG271" i="1"/>
  <c r="W49" i="4" s="1"/>
  <c r="AH271" i="1"/>
  <c r="Y49" i="4" s="1"/>
  <c r="AI271" i="1"/>
  <c r="Z49" i="4" s="1"/>
  <c r="AJ271" i="1"/>
  <c r="AB49" i="4" s="1"/>
  <c r="AK271" i="1"/>
  <c r="AC49" i="4" s="1"/>
  <c r="AC271" i="1"/>
  <c r="P49" i="4" s="1"/>
  <c r="F271" i="1"/>
  <c r="G271" i="1"/>
  <c r="F49" i="2" s="1"/>
  <c r="H271" i="1"/>
  <c r="G49" i="2" s="1"/>
  <c r="I271" i="1"/>
  <c r="H49" i="2" s="1"/>
  <c r="K271" i="1"/>
  <c r="J49" i="2" s="1"/>
  <c r="L271" i="1"/>
  <c r="M271" i="1"/>
  <c r="N271" i="1"/>
  <c r="M49" i="2" s="1"/>
  <c r="J271" i="1"/>
  <c r="I49" i="2" s="1"/>
  <c r="P271" i="1"/>
  <c r="O49" i="2" s="1"/>
  <c r="Q271" i="1"/>
  <c r="P49" i="2" s="1"/>
  <c r="R271" i="1"/>
  <c r="Q49" i="2" s="1"/>
  <c r="S271" i="1"/>
  <c r="R49" i="2" s="1"/>
  <c r="T271" i="1"/>
  <c r="S49" i="2" s="1"/>
  <c r="U271" i="1"/>
  <c r="V271" i="1"/>
  <c r="F49" i="4" s="1"/>
  <c r="W271" i="1"/>
  <c r="G49" i="4" s="1"/>
  <c r="X271" i="1"/>
  <c r="I49" i="4" s="1"/>
  <c r="Y271" i="1"/>
  <c r="J49" i="4" s="1"/>
  <c r="Z271" i="1"/>
  <c r="L49" i="4" s="1"/>
  <c r="AA271" i="1"/>
  <c r="M49" i="4" s="1"/>
  <c r="AB271" i="1"/>
  <c r="O49" i="4" s="1"/>
  <c r="E271" i="1"/>
  <c r="D49" i="2" s="1"/>
  <c r="A271" i="1"/>
  <c r="B271" i="1"/>
  <c r="Q68" i="1"/>
  <c r="P17" i="2" s="1"/>
  <c r="S68" i="1"/>
  <c r="R17" i="2" s="1"/>
  <c r="T68" i="1"/>
  <c r="S17" i="2" s="1"/>
  <c r="W68" i="1"/>
  <c r="G17" i="4" s="1"/>
  <c r="E68" i="1"/>
  <c r="D17" i="2" s="1"/>
  <c r="R68" i="1"/>
  <c r="Q17" i="2" s="1"/>
  <c r="B195" i="1"/>
  <c r="V42" i="1"/>
  <c r="F11" i="4" s="1"/>
  <c r="X42" i="1"/>
  <c r="I11" i="4" s="1"/>
  <c r="Y42" i="1"/>
  <c r="J11" i="4" s="1"/>
  <c r="AA42" i="1"/>
  <c r="M11" i="4" s="1"/>
  <c r="AB42" i="1"/>
  <c r="O11" i="4" s="1"/>
  <c r="AC42" i="1"/>
  <c r="P11" i="4" s="1"/>
  <c r="W42" i="1"/>
  <c r="G11" i="4" s="1"/>
  <c r="G68" i="1"/>
  <c r="F17" i="2" s="1"/>
  <c r="F68" i="1"/>
  <c r="E17" i="2" s="1"/>
  <c r="B68" i="1"/>
  <c r="A68" i="1"/>
  <c r="X68" i="1"/>
  <c r="I17" i="4" s="1"/>
  <c r="Y68" i="1"/>
  <c r="J17" i="4" s="1"/>
  <c r="Z68" i="1"/>
  <c r="L17" i="4" s="1"/>
  <c r="AA68" i="1"/>
  <c r="M17" i="4" s="1"/>
  <c r="B289" i="1"/>
  <c r="B323" i="1"/>
  <c r="B335" i="1"/>
  <c r="B158" i="1"/>
  <c r="B156" i="1"/>
  <c r="B142" i="1"/>
  <c r="B134" i="1"/>
  <c r="B94" i="1"/>
  <c r="B36" i="1"/>
  <c r="B19" i="1"/>
  <c r="B20" i="1" s="1"/>
  <c r="B261" i="1"/>
  <c r="B265" i="1"/>
  <c r="B294" i="1"/>
  <c r="B301" i="1"/>
  <c r="B307" i="1"/>
  <c r="B315" i="1"/>
  <c r="A230" i="1"/>
  <c r="B230" i="1"/>
  <c r="A289" i="1"/>
  <c r="A294" i="1" s="1"/>
  <c r="AB289" i="1"/>
  <c r="O52" i="4" s="1"/>
  <c r="AC289" i="1"/>
  <c r="P52" i="4" s="1"/>
  <c r="AA289" i="1"/>
  <c r="M52" i="4" s="1"/>
  <c r="R289" i="1"/>
  <c r="Q52" i="2" s="1"/>
  <c r="S289" i="1"/>
  <c r="R52" i="2" s="1"/>
  <c r="T289" i="1"/>
  <c r="S52" i="2" s="1"/>
  <c r="Q289" i="1"/>
  <c r="P52" i="2" s="1"/>
  <c r="F289" i="1"/>
  <c r="E52" i="2" s="1"/>
  <c r="G289" i="1"/>
  <c r="F52" i="2" s="1"/>
  <c r="H289" i="1"/>
  <c r="G52" i="2" s="1"/>
  <c r="I289" i="1"/>
  <c r="H52" i="2" s="1"/>
  <c r="K289" i="1"/>
  <c r="J52" i="2" s="1"/>
  <c r="L289" i="1"/>
  <c r="K52" i="2" s="1"/>
  <c r="M289" i="1"/>
  <c r="L52" i="2" s="1"/>
  <c r="N289" i="1"/>
  <c r="M52" i="2" s="1"/>
  <c r="J289" i="1"/>
  <c r="I52" i="2" s="1"/>
  <c r="P289" i="1"/>
  <c r="O52" i="2" s="1"/>
  <c r="E289" i="1"/>
  <c r="D52" i="2" s="1"/>
  <c r="A19" i="1"/>
  <c r="A20" i="1" s="1"/>
  <c r="R19" i="1"/>
  <c r="Q7" i="2" s="1"/>
  <c r="S19" i="1"/>
  <c r="S20" i="1" s="1"/>
  <c r="R8" i="2" s="1"/>
  <c r="T19" i="1"/>
  <c r="Q19" i="1"/>
  <c r="Q20" i="1" s="1"/>
  <c r="P8" i="2" s="1"/>
  <c r="E19" i="1"/>
  <c r="D7" i="2" s="1"/>
  <c r="F19" i="1"/>
  <c r="E7" i="2" s="1"/>
  <c r="G19" i="1"/>
  <c r="G20" i="1" s="1"/>
  <c r="F8" i="2" s="1"/>
  <c r="H19" i="1"/>
  <c r="H20" i="1" s="1"/>
  <c r="G8" i="2" s="1"/>
  <c r="I19" i="1"/>
  <c r="K19" i="1"/>
  <c r="J7" i="2" s="1"/>
  <c r="L19" i="1"/>
  <c r="M19" i="1"/>
  <c r="N19" i="1"/>
  <c r="P19" i="1"/>
  <c r="P20" i="1" s="1"/>
  <c r="O8" i="2" s="1"/>
  <c r="J19" i="1"/>
  <c r="J20" i="1" s="1"/>
  <c r="I8" i="2" s="1"/>
  <c r="L335" i="1"/>
  <c r="K59" i="2" s="1"/>
  <c r="L323" i="1"/>
  <c r="K57" i="2" s="1"/>
  <c r="L315" i="1"/>
  <c r="K56" i="2" s="1"/>
  <c r="L307" i="1"/>
  <c r="K55" i="2" s="1"/>
  <c r="L301" i="1"/>
  <c r="K54" i="2" s="1"/>
  <c r="L294" i="1"/>
  <c r="L265" i="1"/>
  <c r="K48" i="2" s="1"/>
  <c r="L261" i="1"/>
  <c r="K47" i="2" s="1"/>
  <c r="L257" i="1"/>
  <c r="K46" i="2" s="1"/>
  <c r="L251" i="1"/>
  <c r="K45" i="2" s="1"/>
  <c r="L240" i="1"/>
  <c r="K43" i="2" s="1"/>
  <c r="L238" i="1"/>
  <c r="K42" i="2" s="1"/>
  <c r="L235" i="1"/>
  <c r="K41" i="2" s="1"/>
  <c r="L233" i="1"/>
  <c r="K40" i="2" s="1"/>
  <c r="L230" i="1"/>
  <c r="K39" i="2" s="1"/>
  <c r="L208" i="1"/>
  <c r="K37" i="2" s="1"/>
  <c r="L205" i="1"/>
  <c r="K36" i="2" s="1"/>
  <c r="L200" i="1"/>
  <c r="K34" i="2" s="1"/>
  <c r="L195" i="1"/>
  <c r="K33" i="2" s="1"/>
  <c r="L177" i="1"/>
  <c r="K32" i="2" s="1"/>
  <c r="L168" i="1"/>
  <c r="K31" i="2" s="1"/>
  <c r="L162" i="1"/>
  <c r="K24" i="2" s="1"/>
  <c r="L158" i="1"/>
  <c r="K23" i="2" s="1"/>
  <c r="L156" i="1"/>
  <c r="K30" i="2" s="1"/>
  <c r="L151" i="1"/>
  <c r="K29" i="2" s="1"/>
  <c r="L142" i="1"/>
  <c r="K22" i="2" s="1"/>
  <c r="L134" i="1"/>
  <c r="K21" i="2" s="1"/>
  <c r="L94" i="1"/>
  <c r="K20" i="2" s="1"/>
  <c r="L68" i="1"/>
  <c r="K17" i="2" s="1"/>
  <c r="L60" i="1"/>
  <c r="K16" i="2" s="1"/>
  <c r="L55" i="1"/>
  <c r="K14" i="2" s="1"/>
  <c r="L50" i="1"/>
  <c r="K13" i="2" s="1"/>
  <c r="L44" i="1"/>
  <c r="K12" i="2" s="1"/>
  <c r="L36" i="1"/>
  <c r="K10" i="2" s="1"/>
  <c r="M335" i="1"/>
  <c r="L59" i="2" s="1"/>
  <c r="M323" i="1"/>
  <c r="L57" i="2" s="1"/>
  <c r="M315" i="1"/>
  <c r="L56" i="2" s="1"/>
  <c r="M307" i="1"/>
  <c r="L55" i="2" s="1"/>
  <c r="M301" i="1"/>
  <c r="L54" i="2" s="1"/>
  <c r="M294" i="1"/>
  <c r="L53" i="2" s="1"/>
  <c r="M265" i="1"/>
  <c r="L48" i="2" s="1"/>
  <c r="M261" i="1"/>
  <c r="L47" i="2" s="1"/>
  <c r="M257" i="1"/>
  <c r="L46" i="2" s="1"/>
  <c r="M251" i="1"/>
  <c r="L45" i="2" s="1"/>
  <c r="M240" i="1"/>
  <c r="L43" i="2" s="1"/>
  <c r="M238" i="1"/>
  <c r="L42" i="2" s="1"/>
  <c r="M235" i="1"/>
  <c r="L41" i="2" s="1"/>
  <c r="M233" i="1"/>
  <c r="L40" i="2" s="1"/>
  <c r="M230" i="1"/>
  <c r="L39" i="2" s="1"/>
  <c r="M208" i="1"/>
  <c r="L37" i="2" s="1"/>
  <c r="M205" i="1"/>
  <c r="L36" i="2" s="1"/>
  <c r="M200" i="1"/>
  <c r="L34" i="2" s="1"/>
  <c r="M195" i="1"/>
  <c r="M177" i="1"/>
  <c r="L32" i="2" s="1"/>
  <c r="M168" i="1"/>
  <c r="L31" i="2" s="1"/>
  <c r="M162" i="1"/>
  <c r="L24" i="2" s="1"/>
  <c r="M158" i="1"/>
  <c r="L23" i="2" s="1"/>
  <c r="M156" i="1"/>
  <c r="L30" i="2" s="1"/>
  <c r="M151" i="1"/>
  <c r="L29" i="2" s="1"/>
  <c r="M142" i="1"/>
  <c r="L22" i="2" s="1"/>
  <c r="M134" i="1"/>
  <c r="L21" i="2" s="1"/>
  <c r="M94" i="1"/>
  <c r="L20" i="2" s="1"/>
  <c r="M68" i="1"/>
  <c r="L17" i="2" s="1"/>
  <c r="M60" i="1"/>
  <c r="L16" i="2" s="1"/>
  <c r="M55" i="1"/>
  <c r="L14" i="2" s="1"/>
  <c r="M50" i="1"/>
  <c r="L13" i="2" s="1"/>
  <c r="M44" i="1"/>
  <c r="L12" i="2" s="1"/>
  <c r="M36" i="1"/>
  <c r="L10" i="2" s="1"/>
  <c r="S42" i="1"/>
  <c r="R11" i="2" s="1"/>
  <c r="T42" i="1"/>
  <c r="S11" i="2" s="1"/>
  <c r="A307" i="1"/>
  <c r="AD307" i="1"/>
  <c r="S55" i="4" s="1"/>
  <c r="AE307" i="1"/>
  <c r="T55" i="4" s="1"/>
  <c r="AF307" i="1"/>
  <c r="V55" i="4" s="1"/>
  <c r="AG307" i="1"/>
  <c r="W55" i="4" s="1"/>
  <c r="AH307" i="1"/>
  <c r="Y55" i="4" s="1"/>
  <c r="AJ307" i="1"/>
  <c r="AB55" i="4" s="1"/>
  <c r="AK307" i="1"/>
  <c r="AC55" i="4" s="1"/>
  <c r="AI307" i="1"/>
  <c r="Z55" i="4" s="1"/>
  <c r="S307" i="1"/>
  <c r="R55" i="2" s="1"/>
  <c r="T307" i="1"/>
  <c r="S55" i="2" s="1"/>
  <c r="Q307" i="1"/>
  <c r="P55" i="2" s="1"/>
  <c r="R307" i="1"/>
  <c r="Q55" i="2" s="1"/>
  <c r="E307" i="1"/>
  <c r="D55" i="2" s="1"/>
  <c r="F307" i="1"/>
  <c r="E55" i="2" s="1"/>
  <c r="G307" i="1"/>
  <c r="F55" i="2" s="1"/>
  <c r="H307" i="1"/>
  <c r="G55" i="2" s="1"/>
  <c r="I307" i="1"/>
  <c r="H55" i="2" s="1"/>
  <c r="N307" i="1"/>
  <c r="M55" i="2" s="1"/>
  <c r="K307" i="1"/>
  <c r="J55" i="2" s="1"/>
  <c r="P307" i="1"/>
  <c r="O55" i="2" s="1"/>
  <c r="J307" i="1"/>
  <c r="I55" i="2" s="1"/>
  <c r="AD238" i="1"/>
  <c r="S42" i="4" s="1"/>
  <c r="AE238" i="1"/>
  <c r="T42" i="4" s="1"/>
  <c r="AF238" i="1"/>
  <c r="V42" i="4" s="1"/>
  <c r="AG238" i="1"/>
  <c r="W42" i="4" s="1"/>
  <c r="AH238" i="1"/>
  <c r="Y42" i="4" s="1"/>
  <c r="AJ238" i="1"/>
  <c r="AB42" i="4" s="1"/>
  <c r="AK238" i="1"/>
  <c r="AC42" i="4" s="1"/>
  <c r="AI238" i="1"/>
  <c r="Z42" i="4" s="1"/>
  <c r="Q238" i="1"/>
  <c r="P42" i="2" s="1"/>
  <c r="S238" i="1"/>
  <c r="R42" i="2" s="1"/>
  <c r="T238" i="1"/>
  <c r="S42" i="2" s="1"/>
  <c r="R238" i="1"/>
  <c r="Q42" i="2" s="1"/>
  <c r="H238" i="1"/>
  <c r="G42" i="2" s="1"/>
  <c r="I238" i="1"/>
  <c r="H42" i="2" s="1"/>
  <c r="N238" i="1"/>
  <c r="M42" i="2" s="1"/>
  <c r="K238" i="1"/>
  <c r="J42" i="2" s="1"/>
  <c r="J238" i="1"/>
  <c r="I42" i="2" s="1"/>
  <c r="P238" i="1"/>
  <c r="O42" i="2" s="1"/>
  <c r="E238" i="1"/>
  <c r="D42" i="2" s="1"/>
  <c r="F238" i="1"/>
  <c r="E42" i="2" s="1"/>
  <c r="G238" i="1"/>
  <c r="F42" i="2" s="1"/>
  <c r="X195" i="1"/>
  <c r="I33" i="4" s="1"/>
  <c r="Y195" i="1"/>
  <c r="J33" i="4" s="1"/>
  <c r="Z195" i="1"/>
  <c r="L33" i="4" s="1"/>
  <c r="AA195" i="1"/>
  <c r="M33" i="4" s="1"/>
  <c r="AB195" i="1"/>
  <c r="O33" i="4" s="1"/>
  <c r="AC195" i="1"/>
  <c r="P33" i="4" s="1"/>
  <c r="V195" i="1"/>
  <c r="F33" i="4" s="1"/>
  <c r="W195" i="1"/>
  <c r="G33" i="4" s="1"/>
  <c r="R195" i="1"/>
  <c r="Q33" i="2" s="1"/>
  <c r="K195" i="1"/>
  <c r="J33" i="2" s="1"/>
  <c r="H195" i="1"/>
  <c r="G33" i="2" s="1"/>
  <c r="E195" i="1"/>
  <c r="D33" i="2" s="1"/>
  <c r="A195" i="1"/>
  <c r="A238" i="1"/>
  <c r="AD195" i="1"/>
  <c r="S33" i="4" s="1"/>
  <c r="AF195" i="1"/>
  <c r="V33" i="4" s="1"/>
  <c r="AG195" i="1"/>
  <c r="W33" i="4" s="1"/>
  <c r="AH195" i="1"/>
  <c r="Y33" i="4" s="1"/>
  <c r="AI195" i="1"/>
  <c r="Z33" i="4" s="1"/>
  <c r="AJ195" i="1"/>
  <c r="AB33" i="4" s="1"/>
  <c r="AK195" i="1"/>
  <c r="AC33" i="4" s="1"/>
  <c r="AE195" i="1"/>
  <c r="T33" i="4" s="1"/>
  <c r="G195" i="1"/>
  <c r="F33" i="2" s="1"/>
  <c r="I195" i="1"/>
  <c r="H33" i="2" s="1"/>
  <c r="N195" i="1"/>
  <c r="M33" i="2" s="1"/>
  <c r="J195" i="1"/>
  <c r="I33" i="2" s="1"/>
  <c r="P195" i="1"/>
  <c r="O33" i="2" s="1"/>
  <c r="F195" i="1"/>
  <c r="E33" i="2" s="1"/>
  <c r="S36" i="1"/>
  <c r="R10" i="2" s="1"/>
  <c r="AG323" i="1"/>
  <c r="W57" i="4" s="1"/>
  <c r="AH323" i="1"/>
  <c r="Y57" i="4" s="1"/>
  <c r="AI323" i="1"/>
  <c r="Z57" i="4" s="1"/>
  <c r="S323" i="1"/>
  <c r="R57" i="2" s="1"/>
  <c r="R323" i="1"/>
  <c r="Q57" i="2" s="1"/>
  <c r="K323" i="1"/>
  <c r="J57" i="2" s="1"/>
  <c r="J323" i="1"/>
  <c r="I57" i="2" s="1"/>
  <c r="A323" i="1"/>
  <c r="X289" i="1"/>
  <c r="I52" i="4" s="1"/>
  <c r="W289" i="1"/>
  <c r="G52" i="4" s="1"/>
  <c r="R36" i="1"/>
  <c r="Q10" i="2" s="1"/>
  <c r="A36" i="1"/>
  <c r="AE36" i="1"/>
  <c r="T10" i="4" s="1"/>
  <c r="AF36" i="1"/>
  <c r="V10" i="4" s="1"/>
  <c r="AG36" i="1"/>
  <c r="W10" i="4" s="1"/>
  <c r="AH36" i="1"/>
  <c r="Y10" i="4" s="1"/>
  <c r="AJ36" i="1"/>
  <c r="AB10" i="4" s="1"/>
  <c r="AK36" i="1"/>
  <c r="AC10" i="4" s="1"/>
  <c r="AI36" i="1"/>
  <c r="Z10" i="4" s="1"/>
  <c r="J36" i="1"/>
  <c r="I10" i="2" s="1"/>
  <c r="W151" i="1"/>
  <c r="G29" i="4" s="1"/>
  <c r="AB19" i="1"/>
  <c r="O7" i="4" s="1"/>
  <c r="O8" i="4" s="1"/>
  <c r="X19" i="1"/>
  <c r="I7" i="4" s="1"/>
  <c r="Y19" i="1"/>
  <c r="J7" i="4" s="1"/>
  <c r="J8" i="4" s="1"/>
  <c r="S195" i="1"/>
  <c r="R33" i="2" s="1"/>
  <c r="T195" i="1"/>
  <c r="S33" i="2" s="1"/>
  <c r="Q195" i="1"/>
  <c r="P33" i="2" s="1"/>
  <c r="AB251" i="1"/>
  <c r="O45" i="4" s="1"/>
  <c r="AA251" i="1"/>
  <c r="M45" i="4" s="1"/>
  <c r="AC251" i="1"/>
  <c r="P45" i="4" s="1"/>
  <c r="A142" i="1"/>
  <c r="S142" i="1"/>
  <c r="R22" i="2" s="1"/>
  <c r="R142" i="1"/>
  <c r="Q22" i="2" s="1"/>
  <c r="S151" i="1"/>
  <c r="R29" i="2" s="1"/>
  <c r="R151" i="1"/>
  <c r="Q29" i="2" s="1"/>
  <c r="X142" i="1"/>
  <c r="I22" i="4" s="1"/>
  <c r="W142" i="1"/>
  <c r="G22" i="4" s="1"/>
  <c r="F142" i="1"/>
  <c r="E22" i="2" s="1"/>
  <c r="E142" i="1"/>
  <c r="D22" i="2" s="1"/>
  <c r="A151" i="1"/>
  <c r="AF151" i="1"/>
  <c r="V29" i="4" s="1"/>
  <c r="AE151" i="1"/>
  <c r="T29" i="4" s="1"/>
  <c r="F151" i="1"/>
  <c r="E151" i="1"/>
  <c r="D29" i="2" s="1"/>
  <c r="A156" i="1"/>
  <c r="A168" i="1"/>
  <c r="A177" i="1"/>
  <c r="A200" i="1"/>
  <c r="A60" i="1"/>
  <c r="A134" i="1"/>
  <c r="A162" i="1"/>
  <c r="A158" i="1"/>
  <c r="A335" i="1"/>
  <c r="A315" i="1"/>
  <c r="A301" i="1"/>
  <c r="A265" i="1"/>
  <c r="A261" i="1"/>
  <c r="A257" i="1"/>
  <c r="A251" i="1"/>
  <c r="A240" i="1"/>
  <c r="A235" i="1"/>
  <c r="A233" i="1"/>
  <c r="A208" i="1"/>
  <c r="A205" i="1"/>
  <c r="A55" i="1"/>
  <c r="A50" i="1"/>
  <c r="A44" i="1"/>
  <c r="AI251" i="1"/>
  <c r="Z45" i="4" s="1"/>
  <c r="AH251" i="1"/>
  <c r="Y45" i="4" s="1"/>
  <c r="S251" i="1"/>
  <c r="R45" i="2" s="1"/>
  <c r="T251" i="1"/>
  <c r="S45" i="2" s="1"/>
  <c r="Q251" i="1"/>
  <c r="P45" i="2" s="1"/>
  <c r="R251" i="1"/>
  <c r="Q45" i="2" s="1"/>
  <c r="I251" i="1"/>
  <c r="H45" i="2" s="1"/>
  <c r="E251" i="1"/>
  <c r="D45" i="2" s="1"/>
  <c r="F251" i="1"/>
  <c r="E45" i="2" s="1"/>
  <c r="G251" i="1"/>
  <c r="F45" i="2" s="1"/>
  <c r="H251" i="1"/>
  <c r="G45" i="2" s="1"/>
  <c r="N251" i="1"/>
  <c r="M45" i="2" s="1"/>
  <c r="K251" i="1"/>
  <c r="J45" i="2" s="1"/>
  <c r="P251" i="1"/>
  <c r="O45" i="2" s="1"/>
  <c r="J251" i="1"/>
  <c r="I45" i="2" s="1"/>
  <c r="B251" i="1"/>
  <c r="V36" i="1"/>
  <c r="F10" i="4" s="1"/>
  <c r="AC19" i="1"/>
  <c r="P7" i="4" s="1"/>
  <c r="W36" i="1"/>
  <c r="G10" i="4" s="1"/>
  <c r="AA36" i="1"/>
  <c r="M10" i="4" s="1"/>
  <c r="W44" i="1"/>
  <c r="G12" i="4" s="1"/>
  <c r="W50" i="1"/>
  <c r="G13" i="4" s="1"/>
  <c r="AA50" i="1"/>
  <c r="M13" i="4" s="1"/>
  <c r="W55" i="1"/>
  <c r="G14" i="4" s="1"/>
  <c r="AI50" i="1"/>
  <c r="Z13" i="4" s="1"/>
  <c r="AI44" i="1"/>
  <c r="Z12" i="4" s="1"/>
  <c r="AD19" i="1"/>
  <c r="S7" i="4" s="1"/>
  <c r="S8" i="4" s="1"/>
  <c r="T55" i="1"/>
  <c r="S14" i="2" s="1"/>
  <c r="T50" i="1"/>
  <c r="S13" i="2" s="1"/>
  <c r="T44" i="1"/>
  <c r="S12" i="2" s="1"/>
  <c r="T36" i="1"/>
  <c r="S10" i="2" s="1"/>
  <c r="T60" i="1"/>
  <c r="S16" i="2" s="1"/>
  <c r="T94" i="1"/>
  <c r="S20" i="2" s="1"/>
  <c r="T134" i="1"/>
  <c r="S21" i="2" s="1"/>
  <c r="T162" i="1"/>
  <c r="S24" i="2" s="1"/>
  <c r="T158" i="1"/>
  <c r="S23" i="2" s="1"/>
  <c r="T142" i="1"/>
  <c r="S22" i="2" s="1"/>
  <c r="T151" i="1"/>
  <c r="S29" i="2" s="1"/>
  <c r="T156" i="1"/>
  <c r="S30" i="2" s="1"/>
  <c r="T168" i="1"/>
  <c r="S31" i="2" s="1"/>
  <c r="T177" i="1"/>
  <c r="S32" i="2" s="1"/>
  <c r="T200" i="1"/>
  <c r="S34" i="2" s="1"/>
  <c r="T265" i="1"/>
  <c r="S48" i="2" s="1"/>
  <c r="T261" i="1"/>
  <c r="S47" i="2" s="1"/>
  <c r="T257" i="1"/>
  <c r="S46" i="2" s="1"/>
  <c r="T240" i="1"/>
  <c r="S43" i="2" s="1"/>
  <c r="T235" i="1"/>
  <c r="S41" i="2" s="1"/>
  <c r="T233" i="1"/>
  <c r="S40" i="2" s="1"/>
  <c r="T230" i="1"/>
  <c r="S39" i="2" s="1"/>
  <c r="T208" i="1"/>
  <c r="S37" i="2" s="1"/>
  <c r="T205" i="1"/>
  <c r="S36" i="2" s="1"/>
  <c r="T335" i="1"/>
  <c r="T323" i="1"/>
  <c r="S57" i="2" s="1"/>
  <c r="T315" i="1"/>
  <c r="S56" i="2" s="1"/>
  <c r="T301" i="1"/>
  <c r="S54" i="2" s="1"/>
  <c r="T294" i="1"/>
  <c r="S53" i="2" s="1"/>
  <c r="E55" i="1"/>
  <c r="D14" i="2" s="1"/>
  <c r="E50" i="1"/>
  <c r="E44" i="1"/>
  <c r="D12" i="2" s="1"/>
  <c r="E36" i="1"/>
  <c r="D10" i="2" s="1"/>
  <c r="I55" i="1"/>
  <c r="H14" i="2" s="1"/>
  <c r="I50" i="1"/>
  <c r="H13" i="2" s="1"/>
  <c r="I44" i="1"/>
  <c r="H12" i="2" s="1"/>
  <c r="I36" i="1"/>
  <c r="H10" i="2" s="1"/>
  <c r="N55" i="1"/>
  <c r="M14" i="2" s="1"/>
  <c r="N50" i="1"/>
  <c r="N44" i="1"/>
  <c r="M12" i="2" s="1"/>
  <c r="N36" i="1"/>
  <c r="M10" i="2" s="1"/>
  <c r="K55" i="1"/>
  <c r="J14" i="2" s="1"/>
  <c r="K50" i="1"/>
  <c r="J13" i="2" s="1"/>
  <c r="K44" i="1"/>
  <c r="J12" i="2" s="1"/>
  <c r="K36" i="1"/>
  <c r="J10" i="2" s="1"/>
  <c r="J55" i="1"/>
  <c r="I14" i="2" s="1"/>
  <c r="J50" i="1"/>
  <c r="I13" i="2" s="1"/>
  <c r="J44" i="1"/>
  <c r="I12" i="2" s="1"/>
  <c r="P55" i="1"/>
  <c r="O14" i="2" s="1"/>
  <c r="P50" i="1"/>
  <c r="O13" i="2" s="1"/>
  <c r="P44" i="1"/>
  <c r="O12" i="2" s="1"/>
  <c r="P36" i="1"/>
  <c r="O10" i="2" s="1"/>
  <c r="E60" i="1"/>
  <c r="D16" i="2" s="1"/>
  <c r="E94" i="1"/>
  <c r="D20" i="2" s="1"/>
  <c r="E134" i="1"/>
  <c r="D21" i="2" s="1"/>
  <c r="E162" i="1"/>
  <c r="D24" i="2" s="1"/>
  <c r="E158" i="1"/>
  <c r="D23" i="2" s="1"/>
  <c r="I60" i="1"/>
  <c r="H16" i="2" s="1"/>
  <c r="I68" i="1"/>
  <c r="H17" i="2" s="1"/>
  <c r="I94" i="1"/>
  <c r="H20" i="2" s="1"/>
  <c r="I134" i="1"/>
  <c r="H21" i="2" s="1"/>
  <c r="I162" i="1"/>
  <c r="H24" i="2" s="1"/>
  <c r="I158" i="1"/>
  <c r="H23" i="2" s="1"/>
  <c r="I142" i="1"/>
  <c r="H22" i="2" s="1"/>
  <c r="N60" i="1"/>
  <c r="M16" i="2" s="1"/>
  <c r="N68" i="1"/>
  <c r="M17" i="2" s="1"/>
  <c r="N94" i="1"/>
  <c r="M20" i="2" s="1"/>
  <c r="N134" i="1"/>
  <c r="M21" i="2" s="1"/>
  <c r="N162" i="1"/>
  <c r="M24" i="2" s="1"/>
  <c r="N158" i="1"/>
  <c r="M23" i="2" s="1"/>
  <c r="N142" i="1"/>
  <c r="M22" i="2" s="1"/>
  <c r="K60" i="1"/>
  <c r="J16" i="2" s="1"/>
  <c r="K68" i="1"/>
  <c r="J17" i="2" s="1"/>
  <c r="K94" i="1"/>
  <c r="J20" i="2" s="1"/>
  <c r="K134" i="1"/>
  <c r="J21" i="2" s="1"/>
  <c r="K162" i="1"/>
  <c r="J24" i="2" s="1"/>
  <c r="K158" i="1"/>
  <c r="J23" i="2" s="1"/>
  <c r="K142" i="1"/>
  <c r="J22" i="2" s="1"/>
  <c r="J60" i="1"/>
  <c r="I16" i="2" s="1"/>
  <c r="J68" i="1"/>
  <c r="I17" i="2" s="1"/>
  <c r="J94" i="1"/>
  <c r="I20" i="2" s="1"/>
  <c r="J134" i="1"/>
  <c r="I21" i="2" s="1"/>
  <c r="J162" i="1"/>
  <c r="I24" i="2" s="1"/>
  <c r="J158" i="1"/>
  <c r="I23" i="2" s="1"/>
  <c r="J142" i="1"/>
  <c r="I22" i="2" s="1"/>
  <c r="P60" i="1"/>
  <c r="O16" i="2" s="1"/>
  <c r="P68" i="1"/>
  <c r="O17" i="2" s="1"/>
  <c r="P94" i="1"/>
  <c r="O20" i="2" s="1"/>
  <c r="P134" i="1"/>
  <c r="O21" i="2" s="1"/>
  <c r="P162" i="1"/>
  <c r="O24" i="2" s="1"/>
  <c r="P158" i="1"/>
  <c r="O23" i="2" s="1"/>
  <c r="P142" i="1"/>
  <c r="O22" i="2" s="1"/>
  <c r="E156" i="1"/>
  <c r="D30" i="2" s="1"/>
  <c r="E168" i="1"/>
  <c r="D31" i="2" s="1"/>
  <c r="E177" i="1"/>
  <c r="D32" i="2" s="1"/>
  <c r="E200" i="1"/>
  <c r="D34" i="2" s="1"/>
  <c r="I151" i="1"/>
  <c r="H29" i="2" s="1"/>
  <c r="I156" i="1"/>
  <c r="H30" i="2" s="1"/>
  <c r="I168" i="1"/>
  <c r="H31" i="2" s="1"/>
  <c r="I177" i="1"/>
  <c r="H32" i="2" s="1"/>
  <c r="I200" i="1"/>
  <c r="H34" i="2" s="1"/>
  <c r="N151" i="1"/>
  <c r="M29" i="2" s="1"/>
  <c r="N156" i="1"/>
  <c r="M30" i="2" s="1"/>
  <c r="N168" i="1"/>
  <c r="M31" i="2" s="1"/>
  <c r="N177" i="1"/>
  <c r="M32" i="2" s="1"/>
  <c r="N200" i="1"/>
  <c r="M34" i="2" s="1"/>
  <c r="K151" i="1"/>
  <c r="J29" i="2" s="1"/>
  <c r="K156" i="1"/>
  <c r="J30" i="2" s="1"/>
  <c r="K168" i="1"/>
  <c r="J31" i="2" s="1"/>
  <c r="K177" i="1"/>
  <c r="J32" i="2" s="1"/>
  <c r="K200" i="1"/>
  <c r="J34" i="2" s="1"/>
  <c r="J151" i="1"/>
  <c r="J156" i="1"/>
  <c r="I30" i="2" s="1"/>
  <c r="J168" i="1"/>
  <c r="I31" i="2" s="1"/>
  <c r="J177" i="1"/>
  <c r="I32" i="2" s="1"/>
  <c r="J200" i="1"/>
  <c r="I34" i="2" s="1"/>
  <c r="P151" i="1"/>
  <c r="O29" i="2" s="1"/>
  <c r="P156" i="1"/>
  <c r="O30" i="2" s="1"/>
  <c r="P168" i="1"/>
  <c r="O31" i="2" s="1"/>
  <c r="P177" i="1"/>
  <c r="O32" i="2" s="1"/>
  <c r="P200" i="1"/>
  <c r="O34" i="2" s="1"/>
  <c r="E265" i="1"/>
  <c r="D48" i="2" s="1"/>
  <c r="E261" i="1"/>
  <c r="D47" i="2" s="1"/>
  <c r="E257" i="1"/>
  <c r="E240" i="1"/>
  <c r="D43" i="2" s="1"/>
  <c r="E235" i="1"/>
  <c r="D41" i="2" s="1"/>
  <c r="E233" i="1"/>
  <c r="D40" i="2" s="1"/>
  <c r="E230" i="1"/>
  <c r="D39" i="2" s="1"/>
  <c r="E208" i="1"/>
  <c r="D37" i="2" s="1"/>
  <c r="E205" i="1"/>
  <c r="D36" i="2" s="1"/>
  <c r="I265" i="1"/>
  <c r="H48" i="2" s="1"/>
  <c r="I261" i="1"/>
  <c r="H47" i="2" s="1"/>
  <c r="I257" i="1"/>
  <c r="H46" i="2" s="1"/>
  <c r="I240" i="1"/>
  <c r="H43" i="2" s="1"/>
  <c r="I235" i="1"/>
  <c r="H41" i="2" s="1"/>
  <c r="I233" i="1"/>
  <c r="H40" i="2" s="1"/>
  <c r="I230" i="1"/>
  <c r="H39" i="2" s="1"/>
  <c r="I208" i="1"/>
  <c r="H37" i="2" s="1"/>
  <c r="I205" i="1"/>
  <c r="H36" i="2" s="1"/>
  <c r="N265" i="1"/>
  <c r="M48" i="2" s="1"/>
  <c r="N261" i="1"/>
  <c r="M47" i="2" s="1"/>
  <c r="N257" i="1"/>
  <c r="M46" i="2" s="1"/>
  <c r="N240" i="1"/>
  <c r="M43" i="2" s="1"/>
  <c r="N235" i="1"/>
  <c r="M41" i="2" s="1"/>
  <c r="N233" i="1"/>
  <c r="M40" i="2" s="1"/>
  <c r="N230" i="1"/>
  <c r="M39" i="2" s="1"/>
  <c r="N208" i="1"/>
  <c r="M37" i="2" s="1"/>
  <c r="N205" i="1"/>
  <c r="M36" i="2" s="1"/>
  <c r="K265" i="1"/>
  <c r="J48" i="2" s="1"/>
  <c r="K261" i="1"/>
  <c r="J47" i="2" s="1"/>
  <c r="K257" i="1"/>
  <c r="J46" i="2" s="1"/>
  <c r="K240" i="1"/>
  <c r="J43" i="2" s="1"/>
  <c r="K235" i="1"/>
  <c r="J41" i="2" s="1"/>
  <c r="K233" i="1"/>
  <c r="J40" i="2" s="1"/>
  <c r="K230" i="1"/>
  <c r="J39" i="2" s="1"/>
  <c r="K208" i="1"/>
  <c r="J37" i="2" s="1"/>
  <c r="K205" i="1"/>
  <c r="J36" i="2" s="1"/>
  <c r="J265" i="1"/>
  <c r="J261" i="1"/>
  <c r="I47" i="2" s="1"/>
  <c r="J257" i="1"/>
  <c r="I46" i="2" s="1"/>
  <c r="J240" i="1"/>
  <c r="I43" i="2" s="1"/>
  <c r="J235" i="1"/>
  <c r="I41" i="2" s="1"/>
  <c r="J233" i="1"/>
  <c r="I40" i="2" s="1"/>
  <c r="J230" i="1"/>
  <c r="I39" i="2" s="1"/>
  <c r="J208" i="1"/>
  <c r="I37" i="2" s="1"/>
  <c r="J205" i="1"/>
  <c r="I36" i="2" s="1"/>
  <c r="P265" i="1"/>
  <c r="O48" i="2" s="1"/>
  <c r="P261" i="1"/>
  <c r="O47" i="2" s="1"/>
  <c r="P257" i="1"/>
  <c r="O46" i="2" s="1"/>
  <c r="O44" i="2"/>
  <c r="P240" i="1"/>
  <c r="O43" i="2" s="1"/>
  <c r="P235" i="1"/>
  <c r="O41" i="2" s="1"/>
  <c r="P233" i="1"/>
  <c r="O40" i="2" s="1"/>
  <c r="P230" i="1"/>
  <c r="O39" i="2" s="1"/>
  <c r="P208" i="1"/>
  <c r="O37" i="2" s="1"/>
  <c r="P205" i="1"/>
  <c r="O36" i="2" s="1"/>
  <c r="E335" i="1"/>
  <c r="D59" i="2" s="1"/>
  <c r="E323" i="1"/>
  <c r="D57" i="2" s="1"/>
  <c r="E315" i="1"/>
  <c r="D56" i="2" s="1"/>
  <c r="E301" i="1"/>
  <c r="D54" i="2" s="1"/>
  <c r="E294" i="1"/>
  <c r="D53" i="2" s="1"/>
  <c r="I335" i="1"/>
  <c r="H59" i="2" s="1"/>
  <c r="I323" i="1"/>
  <c r="H57" i="2" s="1"/>
  <c r="I315" i="1"/>
  <c r="H56" i="2" s="1"/>
  <c r="I301" i="1"/>
  <c r="H54" i="2" s="1"/>
  <c r="I294" i="1"/>
  <c r="H53" i="2" s="1"/>
  <c r="N335" i="1"/>
  <c r="M59" i="2" s="1"/>
  <c r="N323" i="1"/>
  <c r="M57" i="2" s="1"/>
  <c r="N315" i="1"/>
  <c r="M56" i="2" s="1"/>
  <c r="N301" i="1"/>
  <c r="M54" i="2" s="1"/>
  <c r="N294" i="1"/>
  <c r="M53" i="2" s="1"/>
  <c r="K335" i="1"/>
  <c r="J59" i="2" s="1"/>
  <c r="K315" i="1"/>
  <c r="J56" i="2" s="1"/>
  <c r="K301" i="1"/>
  <c r="J54" i="2" s="1"/>
  <c r="K294" i="1"/>
  <c r="J53" i="2" s="1"/>
  <c r="J335" i="1"/>
  <c r="I59" i="2" s="1"/>
  <c r="J315" i="1"/>
  <c r="I56" i="2" s="1"/>
  <c r="J301" i="1"/>
  <c r="I54" i="2" s="1"/>
  <c r="J294" i="1"/>
  <c r="I53" i="2" s="1"/>
  <c r="P335" i="1"/>
  <c r="O59" i="2" s="1"/>
  <c r="P323" i="1"/>
  <c r="O57" i="2" s="1"/>
  <c r="P315" i="1"/>
  <c r="O56" i="2" s="1"/>
  <c r="P301" i="1"/>
  <c r="O54" i="2" s="1"/>
  <c r="P294" i="1"/>
  <c r="O53" i="2" s="1"/>
  <c r="S55" i="1"/>
  <c r="R14" i="2" s="1"/>
  <c r="S50" i="1"/>
  <c r="R13" i="2" s="1"/>
  <c r="S44" i="1"/>
  <c r="R12" i="2" s="1"/>
  <c r="S60" i="1"/>
  <c r="R16" i="2" s="1"/>
  <c r="S94" i="1"/>
  <c r="R20" i="2" s="1"/>
  <c r="S134" i="1"/>
  <c r="R21" i="2" s="1"/>
  <c r="S162" i="1"/>
  <c r="R24" i="2" s="1"/>
  <c r="S158" i="1"/>
  <c r="R23" i="2" s="1"/>
  <c r="S156" i="1"/>
  <c r="R30" i="2" s="1"/>
  <c r="S168" i="1"/>
  <c r="R31" i="2" s="1"/>
  <c r="S177" i="1"/>
  <c r="R32" i="2" s="1"/>
  <c r="S200" i="1"/>
  <c r="R34" i="2" s="1"/>
  <c r="S265" i="1"/>
  <c r="R48" i="2" s="1"/>
  <c r="S261" i="1"/>
  <c r="R47" i="2" s="1"/>
  <c r="S257" i="1"/>
  <c r="R46" i="2" s="1"/>
  <c r="S240" i="1"/>
  <c r="R43" i="2" s="1"/>
  <c r="S235" i="1"/>
  <c r="R41" i="2" s="1"/>
  <c r="S233" i="1"/>
  <c r="R40" i="2" s="1"/>
  <c r="S230" i="1"/>
  <c r="R39" i="2" s="1"/>
  <c r="S208" i="1"/>
  <c r="R37" i="2" s="1"/>
  <c r="S205" i="1"/>
  <c r="R36" i="2" s="1"/>
  <c r="S335" i="1"/>
  <c r="R59" i="2" s="1"/>
  <c r="S315" i="1"/>
  <c r="R56" i="2" s="1"/>
  <c r="S301" i="1"/>
  <c r="R54" i="2" s="1"/>
  <c r="S294" i="1"/>
  <c r="R53" i="2" s="1"/>
  <c r="R55" i="1"/>
  <c r="Q14" i="2" s="1"/>
  <c r="R50" i="1"/>
  <c r="Q13" i="2" s="1"/>
  <c r="R44" i="1"/>
  <c r="Q12" i="2" s="1"/>
  <c r="R60" i="1"/>
  <c r="Q16" i="2" s="1"/>
  <c r="R94" i="1"/>
  <c r="Q20" i="2" s="1"/>
  <c r="R134" i="1"/>
  <c r="Q21" i="2" s="1"/>
  <c r="R162" i="1"/>
  <c r="Q24" i="2" s="1"/>
  <c r="R158" i="1"/>
  <c r="Q23" i="2" s="1"/>
  <c r="R156" i="1"/>
  <c r="Q30" i="2" s="1"/>
  <c r="R168" i="1"/>
  <c r="Q31" i="2" s="1"/>
  <c r="R177" i="1"/>
  <c r="Q32" i="2" s="1"/>
  <c r="R200" i="1"/>
  <c r="Q34" i="2" s="1"/>
  <c r="R265" i="1"/>
  <c r="Q48" i="2" s="1"/>
  <c r="R261" i="1"/>
  <c r="Q47" i="2" s="1"/>
  <c r="R257" i="1"/>
  <c r="Q46" i="2" s="1"/>
  <c r="R240" i="1"/>
  <c r="Q43" i="2" s="1"/>
  <c r="R235" i="1"/>
  <c r="Q41" i="2" s="1"/>
  <c r="R233" i="1"/>
  <c r="Q40" i="2" s="1"/>
  <c r="R230" i="1"/>
  <c r="Q39" i="2" s="1"/>
  <c r="R208" i="1"/>
  <c r="Q37" i="2" s="1"/>
  <c r="R205" i="1"/>
  <c r="Q36" i="2" s="1"/>
  <c r="R335" i="1"/>
  <c r="Q59" i="2" s="1"/>
  <c r="R315" i="1"/>
  <c r="Q56" i="2" s="1"/>
  <c r="R301" i="1"/>
  <c r="Q54" i="2" s="1"/>
  <c r="R294" i="1"/>
  <c r="Q53" i="2" s="1"/>
  <c r="Q55" i="1"/>
  <c r="P14" i="2" s="1"/>
  <c r="Q50" i="1"/>
  <c r="P13" i="2" s="1"/>
  <c r="Q44" i="1"/>
  <c r="P12" i="2" s="1"/>
  <c r="Q36" i="1"/>
  <c r="P10" i="2" s="1"/>
  <c r="Q60" i="1"/>
  <c r="P16" i="2" s="1"/>
  <c r="Q94" i="1"/>
  <c r="P20" i="2" s="1"/>
  <c r="Q134" i="1"/>
  <c r="P21" i="2" s="1"/>
  <c r="Q162" i="1"/>
  <c r="P24" i="2" s="1"/>
  <c r="Q158" i="1"/>
  <c r="P23" i="2" s="1"/>
  <c r="Q142" i="1"/>
  <c r="P22" i="2" s="1"/>
  <c r="Q151" i="1"/>
  <c r="P29" i="2" s="1"/>
  <c r="Q156" i="1"/>
  <c r="P30" i="2" s="1"/>
  <c r="Q168" i="1"/>
  <c r="P31" i="2" s="1"/>
  <c r="Q177" i="1"/>
  <c r="P32" i="2" s="1"/>
  <c r="Q200" i="1"/>
  <c r="P34" i="2" s="1"/>
  <c r="Q265" i="1"/>
  <c r="P48" i="2" s="1"/>
  <c r="Q261" i="1"/>
  <c r="P47" i="2" s="1"/>
  <c r="Q257" i="1"/>
  <c r="P46" i="2" s="1"/>
  <c r="Q240" i="1"/>
  <c r="P43" i="2" s="1"/>
  <c r="Q235" i="1"/>
  <c r="P41" i="2" s="1"/>
  <c r="Q233" i="1"/>
  <c r="P40" i="2" s="1"/>
  <c r="Q230" i="1"/>
  <c r="P39" i="2" s="1"/>
  <c r="Q208" i="1"/>
  <c r="P37" i="2" s="1"/>
  <c r="Q205" i="1"/>
  <c r="P36" i="2" s="1"/>
  <c r="Q335" i="1"/>
  <c r="P59" i="2" s="1"/>
  <c r="Q323" i="1"/>
  <c r="P57" i="2" s="1"/>
  <c r="Q315" i="1"/>
  <c r="P56" i="2" s="1"/>
  <c r="Q301" i="1"/>
  <c r="P54" i="2" s="1"/>
  <c r="Q294" i="1"/>
  <c r="P53" i="2" s="1"/>
  <c r="F55" i="1"/>
  <c r="E14" i="2" s="1"/>
  <c r="F50" i="1"/>
  <c r="E13" i="2" s="1"/>
  <c r="F44" i="1"/>
  <c r="E12" i="2" s="1"/>
  <c r="F36" i="1"/>
  <c r="E10" i="2" s="1"/>
  <c r="F60" i="1"/>
  <c r="E16" i="2" s="1"/>
  <c r="F94" i="1"/>
  <c r="E20" i="2" s="1"/>
  <c r="F162" i="1"/>
  <c r="E24" i="2" s="1"/>
  <c r="F158" i="1"/>
  <c r="E23" i="2" s="1"/>
  <c r="E28" i="2"/>
  <c r="F156" i="1"/>
  <c r="E30" i="2" s="1"/>
  <c r="F168" i="1"/>
  <c r="E31" i="2" s="1"/>
  <c r="F177" i="1"/>
  <c r="E32" i="2" s="1"/>
  <c r="F200" i="1"/>
  <c r="E34" i="2" s="1"/>
  <c r="F265" i="1"/>
  <c r="E48" i="2" s="1"/>
  <c r="F261" i="1"/>
  <c r="E47" i="2" s="1"/>
  <c r="F257" i="1"/>
  <c r="E46" i="2" s="1"/>
  <c r="F240" i="1"/>
  <c r="E43" i="2" s="1"/>
  <c r="F235" i="1"/>
  <c r="E41" i="2" s="1"/>
  <c r="F233" i="1"/>
  <c r="E40" i="2" s="1"/>
  <c r="F230" i="1"/>
  <c r="E39" i="2" s="1"/>
  <c r="F208" i="1"/>
  <c r="E37" i="2" s="1"/>
  <c r="F205" i="1"/>
  <c r="E36" i="2" s="1"/>
  <c r="F335" i="1"/>
  <c r="E59" i="2" s="1"/>
  <c r="F323" i="1"/>
  <c r="E57" i="2" s="1"/>
  <c r="F315" i="1"/>
  <c r="E56" i="2" s="1"/>
  <c r="F301" i="1"/>
  <c r="E54" i="2" s="1"/>
  <c r="F294" i="1"/>
  <c r="E53" i="2" s="1"/>
  <c r="G55" i="1"/>
  <c r="F14" i="2" s="1"/>
  <c r="G50" i="1"/>
  <c r="F13" i="2" s="1"/>
  <c r="G44" i="1"/>
  <c r="F12" i="2" s="1"/>
  <c r="G36" i="1"/>
  <c r="F10" i="2" s="1"/>
  <c r="G60" i="1"/>
  <c r="F16" i="2" s="1"/>
  <c r="G94" i="1"/>
  <c r="F20" i="2" s="1"/>
  <c r="G134" i="1"/>
  <c r="F21" i="2" s="1"/>
  <c r="G162" i="1"/>
  <c r="F24" i="2" s="1"/>
  <c r="G158" i="1"/>
  <c r="F23" i="2" s="1"/>
  <c r="G142" i="1"/>
  <c r="F22" i="2" s="1"/>
  <c r="G151" i="1"/>
  <c r="G156" i="1"/>
  <c r="F30" i="2" s="1"/>
  <c r="G168" i="1"/>
  <c r="F31" i="2" s="1"/>
  <c r="G177" i="1"/>
  <c r="F32" i="2" s="1"/>
  <c r="G200" i="1"/>
  <c r="F34" i="2" s="1"/>
  <c r="G265" i="1"/>
  <c r="G261" i="1"/>
  <c r="F47" i="2" s="1"/>
  <c r="G257" i="1"/>
  <c r="F46" i="2" s="1"/>
  <c r="F44" i="2"/>
  <c r="G240" i="1"/>
  <c r="F43" i="2" s="1"/>
  <c r="G235" i="1"/>
  <c r="F41" i="2" s="1"/>
  <c r="G233" i="1"/>
  <c r="F40" i="2" s="1"/>
  <c r="G230" i="1"/>
  <c r="F39" i="2" s="1"/>
  <c r="G208" i="1"/>
  <c r="F37" i="2" s="1"/>
  <c r="G205" i="1"/>
  <c r="F36" i="2" s="1"/>
  <c r="G335" i="1"/>
  <c r="G323" i="1"/>
  <c r="F57" i="2" s="1"/>
  <c r="G315" i="1"/>
  <c r="F56" i="2" s="1"/>
  <c r="G301" i="1"/>
  <c r="G294" i="1"/>
  <c r="H55" i="1"/>
  <c r="G14" i="2" s="1"/>
  <c r="H50" i="1"/>
  <c r="G13" i="2" s="1"/>
  <c r="H44" i="1"/>
  <c r="G12" i="2" s="1"/>
  <c r="H36" i="1"/>
  <c r="G10" i="2" s="1"/>
  <c r="H60" i="1"/>
  <c r="H68" i="1"/>
  <c r="G17" i="2" s="1"/>
  <c r="H94" i="1"/>
  <c r="G20" i="2" s="1"/>
  <c r="H134" i="1"/>
  <c r="G21" i="2" s="1"/>
  <c r="H162" i="1"/>
  <c r="G24" i="2" s="1"/>
  <c r="H158" i="1"/>
  <c r="G23" i="2" s="1"/>
  <c r="H142" i="1"/>
  <c r="G22" i="2" s="1"/>
  <c r="H151" i="1"/>
  <c r="G29" i="2" s="1"/>
  <c r="H156" i="1"/>
  <c r="G30" i="2" s="1"/>
  <c r="H168" i="1"/>
  <c r="G31" i="2" s="1"/>
  <c r="H177" i="1"/>
  <c r="G32" i="2" s="1"/>
  <c r="H200" i="1"/>
  <c r="G34" i="2" s="1"/>
  <c r="H265" i="1"/>
  <c r="G48" i="2" s="1"/>
  <c r="H261" i="1"/>
  <c r="G47" i="2" s="1"/>
  <c r="H257" i="1"/>
  <c r="G46" i="2" s="1"/>
  <c r="H240" i="1"/>
  <c r="G43" i="2" s="1"/>
  <c r="H235" i="1"/>
  <c r="G41" i="2" s="1"/>
  <c r="H233" i="1"/>
  <c r="G40" i="2" s="1"/>
  <c r="H230" i="1"/>
  <c r="G39" i="2" s="1"/>
  <c r="H208" i="1"/>
  <c r="G37" i="2" s="1"/>
  <c r="H205" i="1"/>
  <c r="G36" i="2" s="1"/>
  <c r="H335" i="1"/>
  <c r="G59" i="2" s="1"/>
  <c r="H323" i="1"/>
  <c r="G57" i="2" s="1"/>
  <c r="H315" i="1"/>
  <c r="G56" i="2" s="1"/>
  <c r="H301" i="1"/>
  <c r="G54" i="2" s="1"/>
  <c r="H294" i="1"/>
  <c r="G53" i="2" s="1"/>
  <c r="B257" i="1"/>
  <c r="B240" i="1"/>
  <c r="B238" i="1"/>
  <c r="B235" i="1"/>
  <c r="B233" i="1"/>
  <c r="B208" i="1"/>
  <c r="B205" i="1"/>
  <c r="AF335" i="1"/>
  <c r="V59" i="4" s="1"/>
  <c r="AF323" i="1"/>
  <c r="V57" i="4" s="1"/>
  <c r="AF315" i="1"/>
  <c r="V56" i="4" s="1"/>
  <c r="AF301" i="1"/>
  <c r="V54" i="4" s="1"/>
  <c r="AF294" i="1"/>
  <c r="V53" i="4" s="1"/>
  <c r="AF289" i="1"/>
  <c r="V52" i="4" s="1"/>
  <c r="AF265" i="1"/>
  <c r="V48" i="4" s="1"/>
  <c r="AF261" i="1"/>
  <c r="V47" i="4" s="1"/>
  <c r="AF257" i="1"/>
  <c r="V46" i="4" s="1"/>
  <c r="AF251" i="1"/>
  <c r="V45" i="4" s="1"/>
  <c r="AF240" i="1"/>
  <c r="V43" i="4" s="1"/>
  <c r="AF235" i="1"/>
  <c r="V41" i="4" s="1"/>
  <c r="AF233" i="1"/>
  <c r="V40" i="4" s="1"/>
  <c r="AF230" i="1"/>
  <c r="V39" i="4" s="1"/>
  <c r="AF208" i="1"/>
  <c r="V37" i="4" s="1"/>
  <c r="AF205" i="1"/>
  <c r="V36" i="4" s="1"/>
  <c r="AF156" i="1"/>
  <c r="V30" i="4" s="1"/>
  <c r="AF168" i="1"/>
  <c r="V31" i="4" s="1"/>
  <c r="AF177" i="1"/>
  <c r="V32" i="4" s="1"/>
  <c r="AF200" i="1"/>
  <c r="V34" i="4" s="1"/>
  <c r="AF60" i="1"/>
  <c r="V16" i="4" s="1"/>
  <c r="AF68" i="1"/>
  <c r="V17" i="4" s="1"/>
  <c r="AF94" i="1"/>
  <c r="V20" i="4" s="1"/>
  <c r="AF134" i="1"/>
  <c r="V21" i="4" s="1"/>
  <c r="AF162" i="1"/>
  <c r="V24" i="4" s="1"/>
  <c r="AF158" i="1"/>
  <c r="V23" i="4" s="1"/>
  <c r="AF142" i="1"/>
  <c r="V22" i="4" s="1"/>
  <c r="AF55" i="1"/>
  <c r="V14" i="4" s="1"/>
  <c r="AF50" i="1"/>
  <c r="V13" i="4" s="1"/>
  <c r="AF44" i="1"/>
  <c r="V12" i="4" s="1"/>
  <c r="AF19" i="1"/>
  <c r="AF20" i="1" s="1"/>
  <c r="AG335" i="1"/>
  <c r="W59" i="4" s="1"/>
  <c r="AG315" i="1"/>
  <c r="W56" i="4" s="1"/>
  <c r="AG301" i="1"/>
  <c r="W54" i="4" s="1"/>
  <c r="AG294" i="1"/>
  <c r="W53" i="4" s="1"/>
  <c r="AG289" i="1"/>
  <c r="W52" i="4" s="1"/>
  <c r="AG265" i="1"/>
  <c r="W48" i="4" s="1"/>
  <c r="AG261" i="1"/>
  <c r="W47" i="4" s="1"/>
  <c r="AG257" i="1"/>
  <c r="W46" i="4" s="1"/>
  <c r="AG251" i="1"/>
  <c r="W45" i="4" s="1"/>
  <c r="AG240" i="1"/>
  <c r="W43" i="4" s="1"/>
  <c r="AG235" i="1"/>
  <c r="W41" i="4" s="1"/>
  <c r="AG233" i="1"/>
  <c r="W40" i="4" s="1"/>
  <c r="AG230" i="1"/>
  <c r="W39" i="4" s="1"/>
  <c r="AG208" i="1"/>
  <c r="W37" i="4" s="1"/>
  <c r="AG205" i="1"/>
  <c r="W36" i="4" s="1"/>
  <c r="AG151" i="1"/>
  <c r="W29" i="4" s="1"/>
  <c r="AG156" i="1"/>
  <c r="W30" i="4" s="1"/>
  <c r="AG168" i="1"/>
  <c r="AG177" i="1"/>
  <c r="W32" i="4" s="1"/>
  <c r="AG200" i="1"/>
  <c r="W34" i="4" s="1"/>
  <c r="AG60" i="1"/>
  <c r="W16" i="4" s="1"/>
  <c r="AG68" i="1"/>
  <c r="W17" i="4" s="1"/>
  <c r="AG94" i="1"/>
  <c r="W20" i="4" s="1"/>
  <c r="AG134" i="1"/>
  <c r="W21" i="4" s="1"/>
  <c r="AG162" i="1"/>
  <c r="W24" i="4" s="1"/>
  <c r="AG158" i="1"/>
  <c r="W23" i="4" s="1"/>
  <c r="AG142" i="1"/>
  <c r="W22" i="4" s="1"/>
  <c r="AG55" i="1"/>
  <c r="AG50" i="1"/>
  <c r="W13" i="4" s="1"/>
  <c r="AG44" i="1"/>
  <c r="W12" i="4" s="1"/>
  <c r="AG19" i="1"/>
  <c r="W7" i="4" s="1"/>
  <c r="W8" i="4" s="1"/>
  <c r="AH55" i="1"/>
  <c r="Y14" i="4" s="1"/>
  <c r="AH50" i="1"/>
  <c r="Y13" i="4" s="1"/>
  <c r="AH44" i="1"/>
  <c r="Y12" i="4" s="1"/>
  <c r="AH335" i="1"/>
  <c r="AH315" i="1"/>
  <c r="Y56" i="4" s="1"/>
  <c r="AH301" i="1"/>
  <c r="Y54" i="4" s="1"/>
  <c r="AH294" i="1"/>
  <c r="Y53" i="4" s="1"/>
  <c r="AH289" i="1"/>
  <c r="Y52" i="4" s="1"/>
  <c r="AH265" i="1"/>
  <c r="Y48" i="4" s="1"/>
  <c r="AH261" i="1"/>
  <c r="Y47" i="4" s="1"/>
  <c r="AH257" i="1"/>
  <c r="Y46" i="4" s="1"/>
  <c r="AH240" i="1"/>
  <c r="Y43" i="4" s="1"/>
  <c r="AH235" i="1"/>
  <c r="Y41" i="4" s="1"/>
  <c r="AH233" i="1"/>
  <c r="Y40" i="4" s="1"/>
  <c r="AH230" i="1"/>
  <c r="Y39" i="4" s="1"/>
  <c r="AH208" i="1"/>
  <c r="Y37" i="4" s="1"/>
  <c r="AH205" i="1"/>
  <c r="Y36" i="4" s="1"/>
  <c r="AH151" i="1"/>
  <c r="AH156" i="1"/>
  <c r="Y30" i="4" s="1"/>
  <c r="AH168" i="1"/>
  <c r="Y31" i="4" s="1"/>
  <c r="AH177" i="1"/>
  <c r="Y32" i="4" s="1"/>
  <c r="AH200" i="1"/>
  <c r="Y34" i="4" s="1"/>
  <c r="AH60" i="1"/>
  <c r="Y16" i="4" s="1"/>
  <c r="AH68" i="1"/>
  <c r="Y17" i="4" s="1"/>
  <c r="AH94" i="1"/>
  <c r="Y20" i="4" s="1"/>
  <c r="AH134" i="1"/>
  <c r="Y21" i="4" s="1"/>
  <c r="AH162" i="1"/>
  <c r="Y24" i="4" s="1"/>
  <c r="AH158" i="1"/>
  <c r="Y23" i="4" s="1"/>
  <c r="AH142" i="1"/>
  <c r="Y22" i="4" s="1"/>
  <c r="AH19" i="1"/>
  <c r="AI55" i="1"/>
  <c r="Z14" i="4" s="1"/>
  <c r="AI335" i="1"/>
  <c r="Z59" i="4" s="1"/>
  <c r="AI315" i="1"/>
  <c r="Z56" i="4" s="1"/>
  <c r="AI301" i="1"/>
  <c r="Z54" i="4" s="1"/>
  <c r="AI294" i="1"/>
  <c r="Z53" i="4" s="1"/>
  <c r="AI289" i="1"/>
  <c r="Z52" i="4" s="1"/>
  <c r="AI265" i="1"/>
  <c r="Z48" i="4" s="1"/>
  <c r="AI261" i="1"/>
  <c r="Z47" i="4" s="1"/>
  <c r="AI257" i="1"/>
  <c r="Z46" i="4" s="1"/>
  <c r="AI240" i="1"/>
  <c r="Z43" i="4" s="1"/>
  <c r="AI235" i="1"/>
  <c r="Z41" i="4" s="1"/>
  <c r="AI233" i="1"/>
  <c r="Z40" i="4" s="1"/>
  <c r="AI230" i="1"/>
  <c r="Z39" i="4" s="1"/>
  <c r="AI208" i="1"/>
  <c r="Z37" i="4" s="1"/>
  <c r="AI205" i="1"/>
  <c r="Z36" i="4" s="1"/>
  <c r="AI151" i="1"/>
  <c r="Z29" i="4" s="1"/>
  <c r="AI156" i="1"/>
  <c r="Z30" i="4" s="1"/>
  <c r="AI168" i="1"/>
  <c r="Z31" i="4" s="1"/>
  <c r="AI177" i="1"/>
  <c r="Z32" i="4" s="1"/>
  <c r="AI200" i="1"/>
  <c r="Z34" i="4" s="1"/>
  <c r="AI60" i="1"/>
  <c r="Z16" i="4" s="1"/>
  <c r="AI68" i="1"/>
  <c r="Z17" i="4" s="1"/>
  <c r="AI94" i="1"/>
  <c r="Z20" i="4" s="1"/>
  <c r="AI134" i="1"/>
  <c r="Z21" i="4" s="1"/>
  <c r="AI162" i="1"/>
  <c r="Z24" i="4" s="1"/>
  <c r="AI158" i="1"/>
  <c r="Z23" i="4" s="1"/>
  <c r="AI142" i="1"/>
  <c r="Z22" i="4" s="1"/>
  <c r="AI19" i="1"/>
  <c r="AI20" i="1" s="1"/>
  <c r="AJ335" i="1"/>
  <c r="AJ323" i="1"/>
  <c r="AB57" i="4" s="1"/>
  <c r="AJ315" i="1"/>
  <c r="AB56" i="4" s="1"/>
  <c r="AJ301" i="1"/>
  <c r="AB54" i="4" s="1"/>
  <c r="AJ294" i="1"/>
  <c r="AB53" i="4" s="1"/>
  <c r="AJ289" i="1"/>
  <c r="AB52" i="4" s="1"/>
  <c r="AJ265" i="1"/>
  <c r="AB48" i="4" s="1"/>
  <c r="AJ261" i="1"/>
  <c r="AB47" i="4" s="1"/>
  <c r="AJ257" i="1"/>
  <c r="AB46" i="4" s="1"/>
  <c r="AJ251" i="1"/>
  <c r="AB45" i="4" s="1"/>
  <c r="AJ240" i="1"/>
  <c r="AB43" i="4" s="1"/>
  <c r="AJ235" i="1"/>
  <c r="AB41" i="4" s="1"/>
  <c r="AJ233" i="1"/>
  <c r="AB40" i="4" s="1"/>
  <c r="AJ230" i="1"/>
  <c r="AB39" i="4" s="1"/>
  <c r="AJ208" i="1"/>
  <c r="AB37" i="4" s="1"/>
  <c r="AJ205" i="1"/>
  <c r="AB36" i="4" s="1"/>
  <c r="AJ151" i="1"/>
  <c r="AB29" i="4" s="1"/>
  <c r="AJ156" i="1"/>
  <c r="AB30" i="4" s="1"/>
  <c r="AJ168" i="1"/>
  <c r="AB31" i="4" s="1"/>
  <c r="AJ177" i="1"/>
  <c r="AB32" i="4" s="1"/>
  <c r="AJ200" i="1"/>
  <c r="AB34" i="4" s="1"/>
  <c r="AJ60" i="1"/>
  <c r="AB16" i="4" s="1"/>
  <c r="AJ68" i="1"/>
  <c r="AB17" i="4" s="1"/>
  <c r="AJ94" i="1"/>
  <c r="AB20" i="4" s="1"/>
  <c r="AJ134" i="1"/>
  <c r="AB21" i="4" s="1"/>
  <c r="AJ162" i="1"/>
  <c r="AB24" i="4" s="1"/>
  <c r="AJ158" i="1"/>
  <c r="AB23" i="4" s="1"/>
  <c r="AJ142" i="1"/>
  <c r="AB22" i="4" s="1"/>
  <c r="AJ55" i="1"/>
  <c r="AB14" i="4" s="1"/>
  <c r="AJ50" i="1"/>
  <c r="AB13" i="4" s="1"/>
  <c r="AJ44" i="1"/>
  <c r="AB12" i="4" s="1"/>
  <c r="AJ19" i="1"/>
  <c r="AJ20" i="1" s="1"/>
  <c r="AK335" i="1"/>
  <c r="AC59" i="4" s="1"/>
  <c r="AK323" i="1"/>
  <c r="AC57" i="4" s="1"/>
  <c r="AK315" i="1"/>
  <c r="AC56" i="4" s="1"/>
  <c r="AK301" i="1"/>
  <c r="AC54" i="4" s="1"/>
  <c r="AK294" i="1"/>
  <c r="AC53" i="4" s="1"/>
  <c r="AK289" i="1"/>
  <c r="AC52" i="4" s="1"/>
  <c r="AK265" i="1"/>
  <c r="AC48" i="4" s="1"/>
  <c r="AK261" i="1"/>
  <c r="AC47" i="4" s="1"/>
  <c r="AK257" i="1"/>
  <c r="AC46" i="4" s="1"/>
  <c r="AK251" i="1"/>
  <c r="AC45" i="4" s="1"/>
  <c r="AK240" i="1"/>
  <c r="AC43" i="4" s="1"/>
  <c r="AK235" i="1"/>
  <c r="AC41" i="4" s="1"/>
  <c r="AK233" i="1"/>
  <c r="AC40" i="4" s="1"/>
  <c r="AK230" i="1"/>
  <c r="AC39" i="4" s="1"/>
  <c r="AK208" i="1"/>
  <c r="AC37" i="4" s="1"/>
  <c r="AK205" i="1"/>
  <c r="AC36" i="4" s="1"/>
  <c r="AK151" i="1"/>
  <c r="AC29" i="4" s="1"/>
  <c r="AK156" i="1"/>
  <c r="AC30" i="4" s="1"/>
  <c r="AK168" i="1"/>
  <c r="AC31" i="4" s="1"/>
  <c r="AK177" i="1"/>
  <c r="AC32" i="4" s="1"/>
  <c r="AK200" i="1"/>
  <c r="AC34" i="4" s="1"/>
  <c r="AK60" i="1"/>
  <c r="AC16" i="4" s="1"/>
  <c r="AK68" i="1"/>
  <c r="AC17" i="4" s="1"/>
  <c r="AK94" i="1"/>
  <c r="AC20" i="4" s="1"/>
  <c r="AK134" i="1"/>
  <c r="AC21" i="4" s="1"/>
  <c r="AK162" i="1"/>
  <c r="AC24" i="4" s="1"/>
  <c r="AK158" i="1"/>
  <c r="AC23" i="4" s="1"/>
  <c r="AK142" i="1"/>
  <c r="AC22" i="4" s="1"/>
  <c r="AK55" i="1"/>
  <c r="AC14" i="4" s="1"/>
  <c r="AK50" i="1"/>
  <c r="AC13" i="4" s="1"/>
  <c r="AK44" i="1"/>
  <c r="AC12" i="4" s="1"/>
  <c r="AK19" i="1"/>
  <c r="AK20" i="1" s="1"/>
  <c r="AD335" i="1"/>
  <c r="AD323" i="1"/>
  <c r="S57" i="4" s="1"/>
  <c r="AD315" i="1"/>
  <c r="S56" i="4" s="1"/>
  <c r="AD301" i="1"/>
  <c r="S54" i="4" s="1"/>
  <c r="AD294" i="1"/>
  <c r="S53" i="4" s="1"/>
  <c r="AD289" i="1"/>
  <c r="S52" i="4" s="1"/>
  <c r="AD265" i="1"/>
  <c r="S48" i="4" s="1"/>
  <c r="AD261" i="1"/>
  <c r="S47" i="4" s="1"/>
  <c r="AD257" i="1"/>
  <c r="S46" i="4" s="1"/>
  <c r="AD251" i="1"/>
  <c r="S45" i="4" s="1"/>
  <c r="AD240" i="1"/>
  <c r="S43" i="4" s="1"/>
  <c r="AD235" i="1"/>
  <c r="S41" i="4" s="1"/>
  <c r="AD233" i="1"/>
  <c r="S40" i="4" s="1"/>
  <c r="AD230" i="1"/>
  <c r="S39" i="4" s="1"/>
  <c r="AD208" i="1"/>
  <c r="S37" i="4" s="1"/>
  <c r="AD205" i="1"/>
  <c r="S36" i="4" s="1"/>
  <c r="AD151" i="1"/>
  <c r="S29" i="4" s="1"/>
  <c r="AD156" i="1"/>
  <c r="S30" i="4" s="1"/>
  <c r="AD168" i="1"/>
  <c r="S31" i="4" s="1"/>
  <c r="AD177" i="1"/>
  <c r="S32" i="4" s="1"/>
  <c r="AD200" i="1"/>
  <c r="S34" i="4" s="1"/>
  <c r="AD60" i="1"/>
  <c r="S16" i="4" s="1"/>
  <c r="AD68" i="1"/>
  <c r="S17" i="4" s="1"/>
  <c r="AD94" i="1"/>
  <c r="S20" i="4" s="1"/>
  <c r="AD134" i="1"/>
  <c r="S21" i="4" s="1"/>
  <c r="AD162" i="1"/>
  <c r="S24" i="4" s="1"/>
  <c r="AD158" i="1"/>
  <c r="S23" i="4" s="1"/>
  <c r="AD142" i="1"/>
  <c r="S22" i="4" s="1"/>
  <c r="AD55" i="1"/>
  <c r="S14" i="4" s="1"/>
  <c r="AD50" i="1"/>
  <c r="S13" i="4" s="1"/>
  <c r="AD44" i="1"/>
  <c r="S12" i="4" s="1"/>
  <c r="AD36" i="1"/>
  <c r="S10" i="4" s="1"/>
  <c r="AE335" i="1"/>
  <c r="T59" i="4" s="1"/>
  <c r="AE323" i="1"/>
  <c r="T57" i="4" s="1"/>
  <c r="AE315" i="1"/>
  <c r="T56" i="4" s="1"/>
  <c r="AE301" i="1"/>
  <c r="T54" i="4" s="1"/>
  <c r="AE294" i="1"/>
  <c r="T53" i="4" s="1"/>
  <c r="AE289" i="1"/>
  <c r="T52" i="4" s="1"/>
  <c r="AE265" i="1"/>
  <c r="T48" i="4" s="1"/>
  <c r="AE261" i="1"/>
  <c r="T47" i="4" s="1"/>
  <c r="AE257" i="1"/>
  <c r="T46" i="4" s="1"/>
  <c r="AE251" i="1"/>
  <c r="T45" i="4" s="1"/>
  <c r="T44" i="4"/>
  <c r="AE240" i="1"/>
  <c r="T43" i="4" s="1"/>
  <c r="AE235" i="1"/>
  <c r="T41" i="4" s="1"/>
  <c r="AE233" i="1"/>
  <c r="T40" i="4" s="1"/>
  <c r="AE230" i="1"/>
  <c r="T39" i="4" s="1"/>
  <c r="AE208" i="1"/>
  <c r="T37" i="4" s="1"/>
  <c r="AE205" i="1"/>
  <c r="T36" i="4" s="1"/>
  <c r="AE156" i="1"/>
  <c r="T30" i="4" s="1"/>
  <c r="AE168" i="1"/>
  <c r="T31" i="4" s="1"/>
  <c r="AE177" i="1"/>
  <c r="T32" i="4" s="1"/>
  <c r="AE200" i="1"/>
  <c r="T34" i="4" s="1"/>
  <c r="AE60" i="1"/>
  <c r="T16" i="4" s="1"/>
  <c r="AE68" i="1"/>
  <c r="T17" i="4" s="1"/>
  <c r="AE94" i="1"/>
  <c r="T20" i="4" s="1"/>
  <c r="AE134" i="1"/>
  <c r="T21" i="4" s="1"/>
  <c r="AE162" i="1"/>
  <c r="T24" i="4" s="1"/>
  <c r="AE158" i="1"/>
  <c r="T23" i="4" s="1"/>
  <c r="AE142" i="1"/>
  <c r="T22" i="4" s="1"/>
  <c r="AE55" i="1"/>
  <c r="T14" i="4" s="1"/>
  <c r="AE50" i="1"/>
  <c r="T13" i="4" s="1"/>
  <c r="AE44" i="1"/>
  <c r="T12" i="4" s="1"/>
  <c r="AE19" i="1"/>
  <c r="T7" i="4" s="1"/>
  <c r="T8" i="4" s="1"/>
  <c r="W335" i="1"/>
  <c r="G59" i="4" s="1"/>
  <c r="W323" i="1"/>
  <c r="G57" i="4" s="1"/>
  <c r="W315" i="1"/>
  <c r="G56" i="4" s="1"/>
  <c r="W307" i="1"/>
  <c r="G55" i="4" s="1"/>
  <c r="W301" i="1"/>
  <c r="G54" i="4" s="1"/>
  <c r="W294" i="1"/>
  <c r="G53" i="4" s="1"/>
  <c r="W265" i="1"/>
  <c r="G48" i="4" s="1"/>
  <c r="W261" i="1"/>
  <c r="G47" i="4" s="1"/>
  <c r="W257" i="1"/>
  <c r="G46" i="4" s="1"/>
  <c r="W251" i="1"/>
  <c r="G45" i="4" s="1"/>
  <c r="G44" i="4"/>
  <c r="W240" i="1"/>
  <c r="G43" i="4" s="1"/>
  <c r="W238" i="1"/>
  <c r="G42" i="4" s="1"/>
  <c r="W235" i="1"/>
  <c r="G41" i="4" s="1"/>
  <c r="W233" i="1"/>
  <c r="G40" i="4" s="1"/>
  <c r="W230" i="1"/>
  <c r="G39" i="4" s="1"/>
  <c r="W208" i="1"/>
  <c r="G37" i="4" s="1"/>
  <c r="W205" i="1"/>
  <c r="G36" i="4" s="1"/>
  <c r="W156" i="1"/>
  <c r="G30" i="4" s="1"/>
  <c r="W168" i="1"/>
  <c r="G31" i="4" s="1"/>
  <c r="W177" i="1"/>
  <c r="G32" i="4" s="1"/>
  <c r="W200" i="1"/>
  <c r="G34" i="4" s="1"/>
  <c r="W60" i="1"/>
  <c r="G16" i="4" s="1"/>
  <c r="W94" i="1"/>
  <c r="G20" i="4" s="1"/>
  <c r="W134" i="1"/>
  <c r="G21" i="4" s="1"/>
  <c r="W162" i="1"/>
  <c r="G24" i="4" s="1"/>
  <c r="W158" i="1"/>
  <c r="G23" i="4" s="1"/>
  <c r="X335" i="1"/>
  <c r="I59" i="4" s="1"/>
  <c r="X323" i="1"/>
  <c r="I57" i="4" s="1"/>
  <c r="X315" i="1"/>
  <c r="I56" i="4" s="1"/>
  <c r="X307" i="1"/>
  <c r="I55" i="4" s="1"/>
  <c r="X301" i="1"/>
  <c r="I54" i="4" s="1"/>
  <c r="X294" i="1"/>
  <c r="I53" i="4" s="1"/>
  <c r="X265" i="1"/>
  <c r="I48" i="4" s="1"/>
  <c r="X261" i="1"/>
  <c r="I47" i="4" s="1"/>
  <c r="X257" i="1"/>
  <c r="I46" i="4" s="1"/>
  <c r="X251" i="1"/>
  <c r="I45" i="4" s="1"/>
  <c r="X240" i="1"/>
  <c r="I43" i="4" s="1"/>
  <c r="X238" i="1"/>
  <c r="I42" i="4" s="1"/>
  <c r="X235" i="1"/>
  <c r="I41" i="4" s="1"/>
  <c r="X233" i="1"/>
  <c r="I40" i="4" s="1"/>
  <c r="X230" i="1"/>
  <c r="I39" i="4" s="1"/>
  <c r="X208" i="1"/>
  <c r="I37" i="4" s="1"/>
  <c r="X205" i="1"/>
  <c r="I36" i="4" s="1"/>
  <c r="X151" i="1"/>
  <c r="I29" i="4" s="1"/>
  <c r="X156" i="1"/>
  <c r="I30" i="4" s="1"/>
  <c r="X168" i="1"/>
  <c r="I31" i="4" s="1"/>
  <c r="X177" i="1"/>
  <c r="I32" i="4" s="1"/>
  <c r="X200" i="1"/>
  <c r="I34" i="4" s="1"/>
  <c r="X60" i="1"/>
  <c r="I16" i="4" s="1"/>
  <c r="X94" i="1"/>
  <c r="I20" i="4" s="1"/>
  <c r="X134" i="1"/>
  <c r="I21" i="4" s="1"/>
  <c r="X162" i="1"/>
  <c r="I24" i="4" s="1"/>
  <c r="X158" i="1"/>
  <c r="I23" i="4" s="1"/>
  <c r="X55" i="1"/>
  <c r="I14" i="4" s="1"/>
  <c r="X50" i="1"/>
  <c r="I13" i="4" s="1"/>
  <c r="X44" i="1"/>
  <c r="I12" i="4" s="1"/>
  <c r="X36" i="1"/>
  <c r="I10" i="4" s="1"/>
  <c r="Y335" i="1"/>
  <c r="J59" i="4" s="1"/>
  <c r="Y323" i="1"/>
  <c r="J57" i="4" s="1"/>
  <c r="Y315" i="1"/>
  <c r="J56" i="4" s="1"/>
  <c r="Y307" i="1"/>
  <c r="J55" i="4" s="1"/>
  <c r="Y301" i="1"/>
  <c r="J54" i="4" s="1"/>
  <c r="Y294" i="1"/>
  <c r="J53" i="4" s="1"/>
  <c r="Y289" i="1"/>
  <c r="J52" i="4" s="1"/>
  <c r="Y265" i="1"/>
  <c r="J48" i="4" s="1"/>
  <c r="Y261" i="1"/>
  <c r="J47" i="4" s="1"/>
  <c r="Y257" i="1"/>
  <c r="J46" i="4" s="1"/>
  <c r="Y251" i="1"/>
  <c r="J45" i="4" s="1"/>
  <c r="Y240" i="1"/>
  <c r="J43" i="4" s="1"/>
  <c r="Y238" i="1"/>
  <c r="J42" i="4" s="1"/>
  <c r="Y235" i="1"/>
  <c r="J41" i="4" s="1"/>
  <c r="Y233" i="1"/>
  <c r="J40" i="4" s="1"/>
  <c r="Y230" i="1"/>
  <c r="J39" i="4" s="1"/>
  <c r="Y208" i="1"/>
  <c r="J37" i="4" s="1"/>
  <c r="Y205" i="1"/>
  <c r="J36" i="4" s="1"/>
  <c r="Y151" i="1"/>
  <c r="J29" i="4" s="1"/>
  <c r="Y156" i="1"/>
  <c r="J30" i="4" s="1"/>
  <c r="Y168" i="1"/>
  <c r="J31" i="4" s="1"/>
  <c r="Y177" i="1"/>
  <c r="J32" i="4" s="1"/>
  <c r="Y200" i="1"/>
  <c r="J34" i="4" s="1"/>
  <c r="Y60" i="1"/>
  <c r="J16" i="4" s="1"/>
  <c r="Y94" i="1"/>
  <c r="J20" i="4" s="1"/>
  <c r="Y134" i="1"/>
  <c r="J21" i="4" s="1"/>
  <c r="Y162" i="1"/>
  <c r="J24" i="4" s="1"/>
  <c r="Y158" i="1"/>
  <c r="J23" i="4" s="1"/>
  <c r="Y142" i="1"/>
  <c r="J22" i="4" s="1"/>
  <c r="Y55" i="1"/>
  <c r="J14" i="4" s="1"/>
  <c r="Y50" i="1"/>
  <c r="J13" i="4" s="1"/>
  <c r="Y44" i="1"/>
  <c r="J12" i="4" s="1"/>
  <c r="Y36" i="1"/>
  <c r="J10" i="4" s="1"/>
  <c r="Z335" i="1"/>
  <c r="L59" i="4" s="1"/>
  <c r="Z323" i="1"/>
  <c r="L57" i="4" s="1"/>
  <c r="Z315" i="1"/>
  <c r="L56" i="4" s="1"/>
  <c r="Z307" i="1"/>
  <c r="L55" i="4" s="1"/>
  <c r="Z301" i="1"/>
  <c r="L54" i="4" s="1"/>
  <c r="Z294" i="1"/>
  <c r="L53" i="4" s="1"/>
  <c r="Z289" i="1"/>
  <c r="L52" i="4" s="1"/>
  <c r="Z265" i="1"/>
  <c r="L48" i="4" s="1"/>
  <c r="Z261" i="1"/>
  <c r="L47" i="4" s="1"/>
  <c r="Z257" i="1"/>
  <c r="L46" i="4" s="1"/>
  <c r="Z251" i="1"/>
  <c r="L45" i="4" s="1"/>
  <c r="Z240" i="1"/>
  <c r="L43" i="4" s="1"/>
  <c r="Z238" i="1"/>
  <c r="L42" i="4" s="1"/>
  <c r="Z235" i="1"/>
  <c r="L41" i="4" s="1"/>
  <c r="Z233" i="1"/>
  <c r="L40" i="4" s="1"/>
  <c r="Z230" i="1"/>
  <c r="L39" i="4" s="1"/>
  <c r="Z208" i="1"/>
  <c r="L37" i="4" s="1"/>
  <c r="Z205" i="1"/>
  <c r="L36" i="4" s="1"/>
  <c r="Z151" i="1"/>
  <c r="L29" i="4" s="1"/>
  <c r="Z156" i="1"/>
  <c r="Z168" i="1"/>
  <c r="L31" i="4" s="1"/>
  <c r="Z177" i="1"/>
  <c r="L32" i="4" s="1"/>
  <c r="Z200" i="1"/>
  <c r="L34" i="4" s="1"/>
  <c r="Z60" i="1"/>
  <c r="L16" i="4" s="1"/>
  <c r="Z94" i="1"/>
  <c r="L20" i="4" s="1"/>
  <c r="Z134" i="1"/>
  <c r="L21" i="4" s="1"/>
  <c r="Z162" i="1"/>
  <c r="L24" i="4" s="1"/>
  <c r="Z158" i="1"/>
  <c r="L23" i="4" s="1"/>
  <c r="Z142" i="1"/>
  <c r="L22" i="4" s="1"/>
  <c r="Z55" i="1"/>
  <c r="L14" i="4" s="1"/>
  <c r="Z50" i="1"/>
  <c r="Z44" i="1"/>
  <c r="L12" i="4" s="1"/>
  <c r="Z36" i="1"/>
  <c r="L10" i="4" s="1"/>
  <c r="AA335" i="1"/>
  <c r="M59" i="4" s="1"/>
  <c r="AA323" i="1"/>
  <c r="M57" i="4" s="1"/>
  <c r="AA315" i="1"/>
  <c r="M56" i="4" s="1"/>
  <c r="AA307" i="1"/>
  <c r="M55" i="4" s="1"/>
  <c r="AA301" i="1"/>
  <c r="M54" i="4" s="1"/>
  <c r="AA294" i="1"/>
  <c r="M53" i="4" s="1"/>
  <c r="AA265" i="1"/>
  <c r="M48" i="4" s="1"/>
  <c r="AA261" i="1"/>
  <c r="M47" i="4" s="1"/>
  <c r="AA257" i="1"/>
  <c r="M46" i="4" s="1"/>
  <c r="AA240" i="1"/>
  <c r="M43" i="4" s="1"/>
  <c r="AA238" i="1"/>
  <c r="M42" i="4" s="1"/>
  <c r="AA235" i="1"/>
  <c r="M41" i="4" s="1"/>
  <c r="AA233" i="1"/>
  <c r="M40" i="4" s="1"/>
  <c r="AA230" i="1"/>
  <c r="M39" i="4" s="1"/>
  <c r="AA208" i="1"/>
  <c r="M37" i="4" s="1"/>
  <c r="AA205" i="1"/>
  <c r="M36" i="4" s="1"/>
  <c r="AA151" i="1"/>
  <c r="M29" i="4" s="1"/>
  <c r="AA156" i="1"/>
  <c r="M30" i="4" s="1"/>
  <c r="AA168" i="1"/>
  <c r="M31" i="4" s="1"/>
  <c r="AA177" i="1"/>
  <c r="M32" i="4" s="1"/>
  <c r="AA200" i="1"/>
  <c r="M34" i="4" s="1"/>
  <c r="AA60" i="1"/>
  <c r="M16" i="4" s="1"/>
  <c r="AA94" i="1"/>
  <c r="M20" i="4" s="1"/>
  <c r="AA134" i="1"/>
  <c r="M21" i="4" s="1"/>
  <c r="AA162" i="1"/>
  <c r="M24" i="4" s="1"/>
  <c r="AA158" i="1"/>
  <c r="M23" i="4" s="1"/>
  <c r="AA142" i="1"/>
  <c r="M22" i="4" s="1"/>
  <c r="AA55" i="1"/>
  <c r="M14" i="4" s="1"/>
  <c r="AA44" i="1"/>
  <c r="M12" i="4" s="1"/>
  <c r="AB335" i="1"/>
  <c r="O59" i="4" s="1"/>
  <c r="AB323" i="1"/>
  <c r="O57" i="4" s="1"/>
  <c r="AB315" i="1"/>
  <c r="O56" i="4" s="1"/>
  <c r="AB307" i="1"/>
  <c r="O55" i="4" s="1"/>
  <c r="AB301" i="1"/>
  <c r="O54" i="4" s="1"/>
  <c r="AB294" i="1"/>
  <c r="O53" i="4" s="1"/>
  <c r="AB265" i="1"/>
  <c r="O48" i="4" s="1"/>
  <c r="AB261" i="1"/>
  <c r="O47" i="4" s="1"/>
  <c r="AB257" i="1"/>
  <c r="O46" i="4" s="1"/>
  <c r="AB240" i="1"/>
  <c r="O43" i="4" s="1"/>
  <c r="AB238" i="1"/>
  <c r="O42" i="4" s="1"/>
  <c r="AB235" i="1"/>
  <c r="O41" i="4" s="1"/>
  <c r="AB233" i="1"/>
  <c r="O40" i="4" s="1"/>
  <c r="AB230" i="1"/>
  <c r="O39" i="4" s="1"/>
  <c r="AB208" i="1"/>
  <c r="O37" i="4" s="1"/>
  <c r="AB205" i="1"/>
  <c r="O36" i="4" s="1"/>
  <c r="AB151" i="1"/>
  <c r="O29" i="4" s="1"/>
  <c r="AB156" i="1"/>
  <c r="O30" i="4" s="1"/>
  <c r="AB168" i="1"/>
  <c r="O31" i="4" s="1"/>
  <c r="AB177" i="1"/>
  <c r="O32" i="4" s="1"/>
  <c r="AB200" i="1"/>
  <c r="O34" i="4" s="1"/>
  <c r="AB60" i="1"/>
  <c r="O16" i="4" s="1"/>
  <c r="AB68" i="1"/>
  <c r="O17" i="4" s="1"/>
  <c r="AB94" i="1"/>
  <c r="O20" i="4" s="1"/>
  <c r="AB134" i="1"/>
  <c r="O21" i="4" s="1"/>
  <c r="AB162" i="1"/>
  <c r="O24" i="4" s="1"/>
  <c r="AB158" i="1"/>
  <c r="O23" i="4" s="1"/>
  <c r="AB142" i="1"/>
  <c r="O22" i="4" s="1"/>
  <c r="AB55" i="1"/>
  <c r="O14" i="4" s="1"/>
  <c r="AB50" i="1"/>
  <c r="O13" i="4" s="1"/>
  <c r="AB44" i="1"/>
  <c r="O12" i="4" s="1"/>
  <c r="AB36" i="1"/>
  <c r="O10" i="4" s="1"/>
  <c r="AC335" i="1"/>
  <c r="P59" i="4" s="1"/>
  <c r="AC323" i="1"/>
  <c r="P57" i="4" s="1"/>
  <c r="AC315" i="1"/>
  <c r="P56" i="4" s="1"/>
  <c r="AC307" i="1"/>
  <c r="P55" i="4" s="1"/>
  <c r="AC301" i="1"/>
  <c r="P54" i="4" s="1"/>
  <c r="AC294" i="1"/>
  <c r="P53" i="4" s="1"/>
  <c r="AC265" i="1"/>
  <c r="P48" i="4" s="1"/>
  <c r="AC261" i="1"/>
  <c r="P47" i="4" s="1"/>
  <c r="AC257" i="1"/>
  <c r="P46" i="4" s="1"/>
  <c r="AC240" i="1"/>
  <c r="P43" i="4" s="1"/>
  <c r="AC238" i="1"/>
  <c r="P42" i="4" s="1"/>
  <c r="AC235" i="1"/>
  <c r="P41" i="4" s="1"/>
  <c r="AC233" i="1"/>
  <c r="P40" i="4" s="1"/>
  <c r="AC230" i="1"/>
  <c r="P39" i="4" s="1"/>
  <c r="AC208" i="1"/>
  <c r="P37" i="4" s="1"/>
  <c r="AC205" i="1"/>
  <c r="P36" i="4" s="1"/>
  <c r="AC151" i="1"/>
  <c r="P29" i="4" s="1"/>
  <c r="AC156" i="1"/>
  <c r="P30" i="4" s="1"/>
  <c r="AC168" i="1"/>
  <c r="P31" i="4" s="1"/>
  <c r="AC177" i="1"/>
  <c r="P32" i="4" s="1"/>
  <c r="AC200" i="1"/>
  <c r="P34" i="4" s="1"/>
  <c r="AC60" i="1"/>
  <c r="P16" i="4" s="1"/>
  <c r="AC68" i="1"/>
  <c r="P17" i="4" s="1"/>
  <c r="AC94" i="1"/>
  <c r="P20" i="4" s="1"/>
  <c r="AC134" i="1"/>
  <c r="P21" i="4" s="1"/>
  <c r="AC162" i="1"/>
  <c r="P24" i="4" s="1"/>
  <c r="AC158" i="1"/>
  <c r="P23" i="4" s="1"/>
  <c r="AC142" i="1"/>
  <c r="P22" i="4" s="1"/>
  <c r="AC55" i="1"/>
  <c r="P14" i="4" s="1"/>
  <c r="AC50" i="1"/>
  <c r="P13" i="4" s="1"/>
  <c r="AC44" i="1"/>
  <c r="P12" i="4" s="1"/>
  <c r="AC36" i="1"/>
  <c r="P10" i="4" s="1"/>
  <c r="V335" i="1"/>
  <c r="F59" i="4" s="1"/>
  <c r="V323" i="1"/>
  <c r="V315" i="1"/>
  <c r="F56" i="4" s="1"/>
  <c r="V307" i="1"/>
  <c r="F55" i="4" s="1"/>
  <c r="V301" i="1"/>
  <c r="F54" i="4" s="1"/>
  <c r="V294" i="1"/>
  <c r="F53" i="4" s="1"/>
  <c r="V289" i="1"/>
  <c r="F52" i="4" s="1"/>
  <c r="V265" i="1"/>
  <c r="F48" i="4" s="1"/>
  <c r="V261" i="1"/>
  <c r="F47" i="4" s="1"/>
  <c r="V257" i="1"/>
  <c r="F46" i="4" s="1"/>
  <c r="V251" i="1"/>
  <c r="F45" i="4" s="1"/>
  <c r="V240" i="1"/>
  <c r="F43" i="4" s="1"/>
  <c r="V238" i="1"/>
  <c r="F42" i="4" s="1"/>
  <c r="V235" i="1"/>
  <c r="F41" i="4" s="1"/>
  <c r="V233" i="1"/>
  <c r="F40" i="4" s="1"/>
  <c r="V230" i="1"/>
  <c r="F39" i="4" s="1"/>
  <c r="V208" i="1"/>
  <c r="F37" i="4" s="1"/>
  <c r="V205" i="1"/>
  <c r="F36" i="4" s="1"/>
  <c r="V151" i="1"/>
  <c r="V156" i="1"/>
  <c r="F30" i="4" s="1"/>
  <c r="V168" i="1"/>
  <c r="F31" i="4" s="1"/>
  <c r="V177" i="1"/>
  <c r="F32" i="4" s="1"/>
  <c r="V200" i="1"/>
  <c r="F34" i="4" s="1"/>
  <c r="V60" i="1"/>
  <c r="F16" i="4" s="1"/>
  <c r="V68" i="1"/>
  <c r="F17" i="4" s="1"/>
  <c r="V94" i="1"/>
  <c r="F20" i="4" s="1"/>
  <c r="V134" i="1"/>
  <c r="F21" i="4" s="1"/>
  <c r="V162" i="1"/>
  <c r="F24" i="4" s="1"/>
  <c r="V158" i="1"/>
  <c r="F23" i="4" s="1"/>
  <c r="V142" i="1"/>
  <c r="F22" i="4" s="1"/>
  <c r="V55" i="1"/>
  <c r="F14" i="4" s="1"/>
  <c r="V50" i="1"/>
  <c r="F13" i="4" s="1"/>
  <c r="V44" i="1"/>
  <c r="F12" i="4" s="1"/>
  <c r="V19" i="1"/>
  <c r="B60" i="1"/>
  <c r="B162" i="1"/>
  <c r="B168" i="1"/>
  <c r="B177" i="1"/>
  <c r="B200" i="1"/>
  <c r="B55" i="1"/>
  <c r="B50" i="1"/>
  <c r="B44" i="1"/>
  <c r="P7" i="2"/>
  <c r="H27" i="2"/>
  <c r="H26" i="2"/>
  <c r="F9" i="2"/>
  <c r="F28" i="4"/>
  <c r="G16" i="2"/>
  <c r="E29" i="2"/>
  <c r="S59" i="2"/>
  <c r="K28" i="2"/>
  <c r="M28" i="2"/>
  <c r="N55" i="2"/>
  <c r="Y44" i="4"/>
  <c r="Y50" i="4"/>
  <c r="K27" i="2"/>
  <c r="M27" i="2" l="1"/>
  <c r="F7" i="2"/>
  <c r="P26" i="2"/>
  <c r="R20" i="1"/>
  <c r="Q8" i="2" s="1"/>
  <c r="O20" i="1"/>
  <c r="N8" i="2" s="1"/>
  <c r="I7" i="2"/>
  <c r="O27" i="2"/>
  <c r="Z50" i="4"/>
  <c r="Z51" i="4" s="1"/>
  <c r="L26" i="2"/>
  <c r="AB7" i="4"/>
  <c r="AB8" i="4" s="1"/>
  <c r="V7" i="4"/>
  <c r="V8" i="4" s="1"/>
  <c r="L7" i="4"/>
  <c r="L8" i="4" s="1"/>
  <c r="AB50" i="4"/>
  <c r="AB51" i="4" s="1"/>
  <c r="S26" i="2"/>
  <c r="X20" i="1"/>
  <c r="K11" i="4"/>
  <c r="F27" i="2"/>
  <c r="Z7" i="4"/>
  <c r="Z8" i="4" s="1"/>
  <c r="C9" i="2"/>
  <c r="O7" i="2"/>
  <c r="O56" i="1"/>
  <c r="N15" i="2" s="1"/>
  <c r="E26" i="2"/>
  <c r="R7" i="2"/>
  <c r="E50" i="4"/>
  <c r="X11" i="4"/>
  <c r="X12" i="4"/>
  <c r="E19" i="4"/>
  <c r="U10" i="4"/>
  <c r="K50" i="4"/>
  <c r="K56" i="1"/>
  <c r="J15" i="2" s="1"/>
  <c r="AB20" i="1"/>
  <c r="Q27" i="2"/>
  <c r="E14" i="4"/>
  <c r="AA54" i="4"/>
  <c r="AC20" i="1"/>
  <c r="X38" i="4"/>
  <c r="R27" i="2"/>
  <c r="R26" i="2"/>
  <c r="N20" i="1"/>
  <c r="M8" i="2" s="1"/>
  <c r="M7" i="2"/>
  <c r="E32" i="4"/>
  <c r="R57" i="4"/>
  <c r="AE201" i="1"/>
  <c r="K275" i="1"/>
  <c r="J51" i="2" s="1"/>
  <c r="X45" i="4"/>
  <c r="L275" i="1"/>
  <c r="B56" i="1"/>
  <c r="X10" i="4"/>
  <c r="N28" i="4"/>
  <c r="S59" i="4"/>
  <c r="R59" i="4" s="1"/>
  <c r="AD336" i="1"/>
  <c r="AG56" i="1"/>
  <c r="W14" i="4"/>
  <c r="U14" i="4" s="1"/>
  <c r="L7" i="2"/>
  <c r="M20" i="1"/>
  <c r="L8" i="2" s="1"/>
  <c r="G163" i="1"/>
  <c r="F25" i="2" s="1"/>
  <c r="F19" i="2"/>
  <c r="AE20" i="1"/>
  <c r="I29" i="2"/>
  <c r="C29" i="2" s="1"/>
  <c r="J201" i="1"/>
  <c r="I35" i="2" s="1"/>
  <c r="E56" i="1"/>
  <c r="D15" i="2" s="1"/>
  <c r="D13" i="2"/>
  <c r="W31" i="4"/>
  <c r="W35" i="4" s="1"/>
  <c r="AG201" i="1"/>
  <c r="P336" i="1"/>
  <c r="O60" i="2" s="1"/>
  <c r="I48" i="2"/>
  <c r="C48" i="2" s="1"/>
  <c r="J275" i="1"/>
  <c r="I51" i="2" s="1"/>
  <c r="N336" i="1"/>
  <c r="M60" i="2" s="1"/>
  <c r="V336" i="1"/>
  <c r="F57" i="4"/>
  <c r="E57" i="4" s="1"/>
  <c r="F59" i="2"/>
  <c r="G336" i="1"/>
  <c r="F60" i="2" s="1"/>
  <c r="E49" i="2"/>
  <c r="F275" i="1"/>
  <c r="E51" i="2" s="1"/>
  <c r="S336" i="1"/>
  <c r="R60" i="2" s="1"/>
  <c r="N22" i="4"/>
  <c r="R56" i="4"/>
  <c r="K201" i="1"/>
  <c r="J35" i="2" s="1"/>
  <c r="AA55" i="4"/>
  <c r="K7" i="2"/>
  <c r="L20" i="1"/>
  <c r="K8" i="2" s="1"/>
  <c r="J27" i="2"/>
  <c r="R19" i="4"/>
  <c r="F336" i="1"/>
  <c r="E60" i="2" s="1"/>
  <c r="K20" i="1"/>
  <c r="J8" i="2" s="1"/>
  <c r="H47" i="4"/>
  <c r="X47" i="4"/>
  <c r="U22" i="4"/>
  <c r="H49" i="4"/>
  <c r="B275" i="1"/>
  <c r="X57" i="4"/>
  <c r="O275" i="1"/>
  <c r="N51" i="2" s="1"/>
  <c r="I275" i="1"/>
  <c r="H51" i="2" s="1"/>
  <c r="AC50" i="4"/>
  <c r="AC51" i="4" s="1"/>
  <c r="U20" i="4"/>
  <c r="R26" i="4"/>
  <c r="R27" i="4" s="1"/>
  <c r="N57" i="4"/>
  <c r="H21" i="4"/>
  <c r="H38" i="2"/>
  <c r="C38" i="2" s="1"/>
  <c r="Q275" i="1"/>
  <c r="P51" i="2" s="1"/>
  <c r="E44" i="4"/>
  <c r="K36" i="4"/>
  <c r="E21" i="4"/>
  <c r="N41" i="4"/>
  <c r="H53" i="4"/>
  <c r="H38" i="4"/>
  <c r="U30" i="4"/>
  <c r="R11" i="4"/>
  <c r="X46" i="4"/>
  <c r="H40" i="4"/>
  <c r="U57" i="4"/>
  <c r="R33" i="4"/>
  <c r="U11" i="4"/>
  <c r="L30" i="4"/>
  <c r="L35" i="4" s="1"/>
  <c r="Z201" i="1"/>
  <c r="F29" i="4"/>
  <c r="E29" i="4" s="1"/>
  <c r="V201" i="1"/>
  <c r="AA57" i="4"/>
  <c r="AA275" i="1"/>
  <c r="L13" i="4"/>
  <c r="L15" i="4" s="1"/>
  <c r="Z56" i="1"/>
  <c r="AA163" i="1"/>
  <c r="H23" i="4"/>
  <c r="A56" i="1"/>
  <c r="AC163" i="1"/>
  <c r="M201" i="1"/>
  <c r="L35" i="2" s="1"/>
  <c r="AG20" i="1"/>
  <c r="T163" i="1"/>
  <c r="S25" i="2" s="1"/>
  <c r="W163" i="1"/>
  <c r="H17" i="4"/>
  <c r="W275" i="1"/>
  <c r="AI201" i="1"/>
  <c r="AE163" i="1"/>
  <c r="AI56" i="1"/>
  <c r="H201" i="1"/>
  <c r="G35" i="2" s="1"/>
  <c r="I26" i="2"/>
  <c r="AF201" i="1"/>
  <c r="E20" i="1"/>
  <c r="D8" i="2" s="1"/>
  <c r="E16" i="4"/>
  <c r="E31" i="4"/>
  <c r="H57" i="4"/>
  <c r="AK56" i="1"/>
  <c r="AA45" i="4"/>
  <c r="N275" i="1"/>
  <c r="M51" i="2" s="1"/>
  <c r="Y20" i="1"/>
  <c r="D27" i="2"/>
  <c r="N26" i="2"/>
  <c r="E45" i="4"/>
  <c r="N14" i="4"/>
  <c r="H12" i="4"/>
  <c r="E23" i="4"/>
  <c r="U13" i="4"/>
  <c r="U32" i="4"/>
  <c r="I336" i="1"/>
  <c r="H60" i="2" s="1"/>
  <c r="R42" i="4"/>
  <c r="T20" i="1"/>
  <c r="S8" i="2" s="1"/>
  <c r="S7" i="2"/>
  <c r="E201" i="1"/>
  <c r="D35" i="2" s="1"/>
  <c r="Z163" i="1"/>
  <c r="AB275" i="1"/>
  <c r="F201" i="1"/>
  <c r="E35" i="2" s="1"/>
  <c r="P50" i="2"/>
  <c r="AA10" i="4"/>
  <c r="K16" i="4"/>
  <c r="AF336" i="1"/>
  <c r="X336" i="1"/>
  <c r="AF275" i="1"/>
  <c r="AA336" i="1"/>
  <c r="AD20" i="1"/>
  <c r="V163" i="1"/>
  <c r="AH56" i="1"/>
  <c r="E42" i="4"/>
  <c r="S56" i="1"/>
  <c r="R15" i="2" s="1"/>
  <c r="M56" i="1"/>
  <c r="L15" i="2" s="1"/>
  <c r="O336" i="1"/>
  <c r="N60" i="2" s="1"/>
  <c r="T201" i="1"/>
  <c r="S35" i="2" s="1"/>
  <c r="Z275" i="1"/>
  <c r="K336" i="1"/>
  <c r="J60" i="2" s="1"/>
  <c r="H55" i="4"/>
  <c r="P275" i="1"/>
  <c r="O51" i="2" s="1"/>
  <c r="AJ275" i="1"/>
  <c r="J336" i="1"/>
  <c r="I60" i="2" s="1"/>
  <c r="T275" i="1"/>
  <c r="S51" i="2" s="1"/>
  <c r="O201" i="1"/>
  <c r="N35" i="2" s="1"/>
  <c r="I20" i="1"/>
  <c r="H8" i="2" s="1"/>
  <c r="V56" i="1"/>
  <c r="E40" i="4"/>
  <c r="N37" i="4"/>
  <c r="K29" i="4"/>
  <c r="K34" i="4"/>
  <c r="H39" i="4"/>
  <c r="H54" i="4"/>
  <c r="E28" i="4"/>
  <c r="AE336" i="1"/>
  <c r="AI275" i="1"/>
  <c r="U16" i="4"/>
  <c r="L28" i="2"/>
  <c r="K17" i="4"/>
  <c r="AA11" i="4"/>
  <c r="G27" i="2"/>
  <c r="G7" i="4"/>
  <c r="G8" i="4" s="1"/>
  <c r="W20" i="1"/>
  <c r="L201" i="1"/>
  <c r="K35" i="2" s="1"/>
  <c r="U29" i="4"/>
  <c r="X42" i="4"/>
  <c r="U28" i="4"/>
  <c r="I201" i="1"/>
  <c r="H35" i="2" s="1"/>
  <c r="K24" i="4"/>
  <c r="AB15" i="4"/>
  <c r="N12" i="4"/>
  <c r="K22" i="4"/>
  <c r="K42" i="4"/>
  <c r="K47" i="4"/>
  <c r="H37" i="4"/>
  <c r="H42" i="4"/>
  <c r="E20" i="4"/>
  <c r="X37" i="4"/>
  <c r="K58" i="4"/>
  <c r="R38" i="4"/>
  <c r="N50" i="4"/>
  <c r="H26" i="4"/>
  <c r="H27" i="4" s="1"/>
  <c r="X44" i="4"/>
  <c r="E47" i="4"/>
  <c r="N53" i="4"/>
  <c r="N56" i="4"/>
  <c r="K56" i="4"/>
  <c r="H28" i="4"/>
  <c r="H35" i="4" s="1"/>
  <c r="H48" i="4"/>
  <c r="T60" i="4"/>
  <c r="R10" i="4"/>
  <c r="R13" i="4"/>
  <c r="R21" i="4"/>
  <c r="R37" i="4"/>
  <c r="AA36" i="4"/>
  <c r="X43" i="4"/>
  <c r="X23" i="4"/>
  <c r="U24" i="4"/>
  <c r="U34" i="4"/>
  <c r="U36" i="4"/>
  <c r="C52" i="2"/>
  <c r="N11" i="4"/>
  <c r="X58" i="4"/>
  <c r="N44" i="4"/>
  <c r="N47" i="4"/>
  <c r="M60" i="4"/>
  <c r="K20" i="4"/>
  <c r="H59" i="4"/>
  <c r="X54" i="4"/>
  <c r="U21" i="4"/>
  <c r="C33" i="2"/>
  <c r="V20" i="1"/>
  <c r="Y29" i="4"/>
  <c r="X29" i="4" s="1"/>
  <c r="AH201" i="1"/>
  <c r="F48" i="2"/>
  <c r="G275" i="1"/>
  <c r="F51" i="2" s="1"/>
  <c r="Y275" i="1"/>
  <c r="M275" i="1"/>
  <c r="Q201" i="1"/>
  <c r="P35" i="2" s="1"/>
  <c r="Y201" i="1"/>
  <c r="H275" i="1"/>
  <c r="G51" i="2" s="1"/>
  <c r="AC201" i="1"/>
  <c r="C58" i="2"/>
  <c r="I56" i="1"/>
  <c r="H15" i="2" s="1"/>
  <c r="H56" i="1"/>
  <c r="G15" i="2" s="1"/>
  <c r="F163" i="1"/>
  <c r="E25" i="2" s="1"/>
  <c r="AJ201" i="1"/>
  <c r="J56" i="1"/>
  <c r="I15" i="2" s="1"/>
  <c r="R336" i="1"/>
  <c r="Q60" i="2" s="1"/>
  <c r="J51" i="4"/>
  <c r="AD201" i="1"/>
  <c r="AA31" i="4"/>
  <c r="AI336" i="1"/>
  <c r="U17" i="4"/>
  <c r="AE275" i="1"/>
  <c r="K51" i="2"/>
  <c r="AA201" i="1"/>
  <c r="R163" i="1"/>
  <c r="Q25" i="2" s="1"/>
  <c r="AC7" i="4"/>
  <c r="AC8" i="4" s="1"/>
  <c r="M336" i="1"/>
  <c r="AJ56" i="1"/>
  <c r="X201" i="1"/>
  <c r="AB336" i="1"/>
  <c r="AD56" i="1"/>
  <c r="T336" i="1"/>
  <c r="S60" i="2" s="1"/>
  <c r="S275" i="1"/>
  <c r="R51" i="2" s="1"/>
  <c r="AK336" i="1"/>
  <c r="AK201" i="1"/>
  <c r="G51" i="4"/>
  <c r="E163" i="1"/>
  <c r="D25" i="2" s="1"/>
  <c r="R275" i="1"/>
  <c r="Q51" i="2" s="1"/>
  <c r="AF56" i="1"/>
  <c r="E336" i="1"/>
  <c r="D60" i="2" s="1"/>
  <c r="X56" i="1"/>
  <c r="H336" i="1"/>
  <c r="G60" i="2" s="1"/>
  <c r="AC336" i="1"/>
  <c r="AB56" i="1"/>
  <c r="F20" i="1"/>
  <c r="E8" i="2" s="1"/>
  <c r="AG275" i="1"/>
  <c r="Z336" i="1"/>
  <c r="L56" i="1"/>
  <c r="K15" i="2" s="1"/>
  <c r="E24" i="4"/>
  <c r="E36" i="4"/>
  <c r="E39" i="4"/>
  <c r="N39" i="4"/>
  <c r="N48" i="4"/>
  <c r="H43" i="4"/>
  <c r="Y7" i="4"/>
  <c r="Y8" i="4" s="1"/>
  <c r="AH20" i="1"/>
  <c r="X53" i="4"/>
  <c r="E43" i="4"/>
  <c r="K23" i="4"/>
  <c r="H46" i="4"/>
  <c r="AJ336" i="1"/>
  <c r="R28" i="2"/>
  <c r="S201" i="1"/>
  <c r="R35" i="2" s="1"/>
  <c r="D46" i="2"/>
  <c r="C46" i="2" s="1"/>
  <c r="E275" i="1"/>
  <c r="D51" i="2" s="1"/>
  <c r="O28" i="2"/>
  <c r="C28" i="2" s="1"/>
  <c r="P201" i="1"/>
  <c r="O35" i="2" s="1"/>
  <c r="Y163" i="1"/>
  <c r="I163" i="1"/>
  <c r="H25" i="2" s="1"/>
  <c r="N163" i="1"/>
  <c r="M25" i="2" s="1"/>
  <c r="S163" i="1"/>
  <c r="R25" i="2" s="1"/>
  <c r="AH275" i="1"/>
  <c r="N201" i="1"/>
  <c r="M35" i="2" s="1"/>
  <c r="E41" i="4"/>
  <c r="N54" i="4"/>
  <c r="H56" i="4"/>
  <c r="AC275" i="1"/>
  <c r="AG336" i="1"/>
  <c r="AD275" i="1"/>
  <c r="P56" i="1"/>
  <c r="O15" i="2" s="1"/>
  <c r="F56" i="1"/>
  <c r="E15" i="2" s="1"/>
  <c r="W336" i="1"/>
  <c r="X275" i="1"/>
  <c r="Y336" i="1"/>
  <c r="R201" i="1"/>
  <c r="Q35" i="2" s="1"/>
  <c r="AD163" i="1"/>
  <c r="J163" i="1"/>
  <c r="I25" i="2" s="1"/>
  <c r="Q336" i="1"/>
  <c r="P60" i="2" s="1"/>
  <c r="R56" i="1"/>
  <c r="Q15" i="2" s="1"/>
  <c r="T56" i="1"/>
  <c r="S15" i="2" s="1"/>
  <c r="AA56" i="1"/>
  <c r="V275" i="1"/>
  <c r="N21" i="4"/>
  <c r="N40" i="4"/>
  <c r="N17" i="4"/>
  <c r="W201" i="1"/>
  <c r="S15" i="4"/>
  <c r="AB59" i="4"/>
  <c r="AA59" i="4" s="1"/>
  <c r="AH163" i="1"/>
  <c r="Y59" i="4"/>
  <c r="X59" i="4" s="1"/>
  <c r="AH336" i="1"/>
  <c r="H163" i="1"/>
  <c r="G25" i="2" s="1"/>
  <c r="F29" i="2"/>
  <c r="G201" i="1"/>
  <c r="F35" i="2" s="1"/>
  <c r="M13" i="2"/>
  <c r="N56" i="1"/>
  <c r="M15" i="2" s="1"/>
  <c r="A201" i="1"/>
  <c r="K53" i="2"/>
  <c r="L336" i="1"/>
  <c r="K60" i="2" s="1"/>
  <c r="P19" i="4"/>
  <c r="N19" i="4" s="1"/>
  <c r="J19" i="4"/>
  <c r="J25" i="4" s="1"/>
  <c r="AB201" i="1"/>
  <c r="AA22" i="4"/>
  <c r="AA24" i="4"/>
  <c r="AA20" i="4"/>
  <c r="H52" i="4"/>
  <c r="K31" i="4"/>
  <c r="E30" i="4"/>
  <c r="K48" i="4"/>
  <c r="R53" i="4"/>
  <c r="A275" i="1"/>
  <c r="R58" i="4"/>
  <c r="W56" i="1"/>
  <c r="G56" i="1"/>
  <c r="F15" i="2" s="1"/>
  <c r="N18" i="4"/>
  <c r="AJ163" i="1"/>
  <c r="AF163" i="1"/>
  <c r="AB163" i="1"/>
  <c r="X163" i="1"/>
  <c r="L163" i="1"/>
  <c r="K25" i="2" s="1"/>
  <c r="K33" i="4"/>
  <c r="B201" i="1"/>
  <c r="U49" i="4"/>
  <c r="B336" i="1"/>
  <c r="AA20" i="1"/>
  <c r="M7" i="4"/>
  <c r="N58" i="4"/>
  <c r="U26" i="4"/>
  <c r="U27" i="4" s="1"/>
  <c r="AK275" i="1"/>
  <c r="A336" i="1"/>
  <c r="K19" i="4"/>
  <c r="A163" i="1"/>
  <c r="B163" i="1"/>
  <c r="AC56" i="1"/>
  <c r="O163" i="1"/>
  <c r="N25" i="2" s="1"/>
  <c r="X19" i="4"/>
  <c r="AI163" i="1"/>
  <c r="P163" i="1"/>
  <c r="H19" i="2"/>
  <c r="C19" i="2" s="1"/>
  <c r="AB19" i="4"/>
  <c r="AA19" i="4" s="1"/>
  <c r="V19" i="4"/>
  <c r="U19" i="4" s="1"/>
  <c r="AK163" i="1"/>
  <c r="AG163" i="1"/>
  <c r="M163" i="1"/>
  <c r="L25" i="2" s="1"/>
  <c r="Q163" i="1"/>
  <c r="P25" i="2" s="1"/>
  <c r="AA14" i="4"/>
  <c r="N55" i="4"/>
  <c r="AA16" i="4"/>
  <c r="AA30" i="4"/>
  <c r="AA53" i="4"/>
  <c r="U48" i="4"/>
  <c r="U41" i="4"/>
  <c r="U44" i="4"/>
  <c r="K45" i="4"/>
  <c r="C30" i="2"/>
  <c r="C31" i="2"/>
  <c r="O25" i="4"/>
  <c r="K40" i="4"/>
  <c r="K54" i="4"/>
  <c r="K59" i="4"/>
  <c r="R24" i="4"/>
  <c r="R20" i="4"/>
  <c r="R28" i="4"/>
  <c r="R40" i="4"/>
  <c r="R43" i="4"/>
  <c r="R45" i="4"/>
  <c r="R52" i="4"/>
  <c r="AA34" i="4"/>
  <c r="AA39" i="4"/>
  <c r="AA21" i="4"/>
  <c r="X17" i="4"/>
  <c r="E18" i="4"/>
  <c r="E58" i="4"/>
  <c r="U42" i="4"/>
  <c r="E54" i="4"/>
  <c r="E56" i="4"/>
  <c r="AA29" i="4"/>
  <c r="AA52" i="4"/>
  <c r="P51" i="4"/>
  <c r="E52" i="4"/>
  <c r="H11" i="4"/>
  <c r="X49" i="4"/>
  <c r="R49" i="4"/>
  <c r="R50" i="4"/>
  <c r="M25" i="4"/>
  <c r="V60" i="4"/>
  <c r="AA44" i="4"/>
  <c r="N16" i="4"/>
  <c r="N13" i="4"/>
  <c r="L51" i="4"/>
  <c r="K39" i="4"/>
  <c r="K41" i="4"/>
  <c r="K53" i="4"/>
  <c r="K55" i="4"/>
  <c r="H13" i="4"/>
  <c r="R17" i="4"/>
  <c r="R34" i="4"/>
  <c r="R31" i="4"/>
  <c r="S25" i="4"/>
  <c r="S51" i="4"/>
  <c r="R44" i="4"/>
  <c r="R46" i="4"/>
  <c r="AA56" i="4"/>
  <c r="X16" i="4"/>
  <c r="X32" i="4"/>
  <c r="X56" i="4"/>
  <c r="X14" i="4"/>
  <c r="X41" i="4"/>
  <c r="U23" i="4"/>
  <c r="C39" i="2"/>
  <c r="AA38" i="4"/>
  <c r="H50" i="4"/>
  <c r="AC18" i="4"/>
  <c r="AC25" i="4" s="1"/>
  <c r="K163" i="1"/>
  <c r="M51" i="4"/>
  <c r="V35" i="4"/>
  <c r="H44" i="4"/>
  <c r="R7" i="4"/>
  <c r="R8" i="4" s="1"/>
  <c r="V27" i="4"/>
  <c r="K12" i="4"/>
  <c r="K14" i="4"/>
  <c r="K21" i="4"/>
  <c r="K28" i="4"/>
  <c r="K37" i="4"/>
  <c r="AA23" i="4"/>
  <c r="C53" i="2"/>
  <c r="C37" i="2"/>
  <c r="C40" i="2"/>
  <c r="C43" i="2"/>
  <c r="C32" i="2"/>
  <c r="N45" i="4"/>
  <c r="C57" i="2"/>
  <c r="Z60" i="4"/>
  <c r="E12" i="4"/>
  <c r="N24" i="4"/>
  <c r="N20" i="4"/>
  <c r="N23" i="4"/>
  <c r="H20" i="4"/>
  <c r="H16" i="4"/>
  <c r="I25" i="4"/>
  <c r="R48" i="4"/>
  <c r="AA37" i="4"/>
  <c r="X21" i="4"/>
  <c r="X40" i="4"/>
  <c r="W25" i="4"/>
  <c r="U39" i="4"/>
  <c r="U46" i="4"/>
  <c r="U12" i="4"/>
  <c r="V15" i="4"/>
  <c r="X33" i="4"/>
  <c r="U33" i="4"/>
  <c r="E33" i="4"/>
  <c r="AA42" i="4"/>
  <c r="K52" i="4"/>
  <c r="E49" i="4"/>
  <c r="E38" i="4"/>
  <c r="AA58" i="4"/>
  <c r="U58" i="4"/>
  <c r="AA26" i="4"/>
  <c r="AA27" i="4" s="1"/>
  <c r="AB27" i="4"/>
  <c r="C34" i="2"/>
  <c r="E13" i="4"/>
  <c r="R47" i="4"/>
  <c r="R54" i="4"/>
  <c r="X24" i="4"/>
  <c r="X20" i="4"/>
  <c r="U38" i="4"/>
  <c r="U40" i="4"/>
  <c r="U43" i="4"/>
  <c r="U45" i="4"/>
  <c r="U47" i="4"/>
  <c r="P35" i="4"/>
  <c r="H45" i="4"/>
  <c r="K49" i="4"/>
  <c r="AA49" i="4"/>
  <c r="N38" i="4"/>
  <c r="N42" i="4"/>
  <c r="N59" i="4"/>
  <c r="K57" i="4"/>
  <c r="I15" i="4"/>
  <c r="H24" i="4"/>
  <c r="R12" i="4"/>
  <c r="R14" i="4"/>
  <c r="R23" i="4"/>
  <c r="R18" i="4"/>
  <c r="R16" i="4"/>
  <c r="R32" i="4"/>
  <c r="R30" i="4"/>
  <c r="AA47" i="4"/>
  <c r="X39" i="4"/>
  <c r="X34" i="4"/>
  <c r="X31" i="4"/>
  <c r="X36" i="4"/>
  <c r="U18" i="4"/>
  <c r="U54" i="4"/>
  <c r="C56" i="2"/>
  <c r="C24" i="2"/>
  <c r="C20" i="2"/>
  <c r="C55" i="2"/>
  <c r="X55" i="4"/>
  <c r="U55" i="4"/>
  <c r="N49" i="4"/>
  <c r="C10" i="2"/>
  <c r="C50" i="2"/>
  <c r="H41" i="4"/>
  <c r="AA43" i="4"/>
  <c r="AB35" i="4"/>
  <c r="U37" i="4"/>
  <c r="J15" i="4"/>
  <c r="C54" i="2"/>
  <c r="C14" i="2"/>
  <c r="E46" i="4"/>
  <c r="E48" i="4"/>
  <c r="E53" i="4"/>
  <c r="E55" i="4"/>
  <c r="N9" i="4"/>
  <c r="N43" i="4"/>
  <c r="N46" i="4"/>
  <c r="K46" i="4"/>
  <c r="T25" i="4"/>
  <c r="R36" i="4"/>
  <c r="R39" i="4"/>
  <c r="R41" i="4"/>
  <c r="AA17" i="4"/>
  <c r="AA12" i="4"/>
  <c r="AA40" i="4"/>
  <c r="AA46" i="4"/>
  <c r="AA48" i="4"/>
  <c r="U56" i="4"/>
  <c r="U59" i="4"/>
  <c r="C12" i="2"/>
  <c r="Z15" i="4"/>
  <c r="H22" i="4"/>
  <c r="C16" i="2"/>
  <c r="C11" i="2"/>
  <c r="T15" i="4"/>
  <c r="R9" i="4"/>
  <c r="M15" i="4"/>
  <c r="K9" i="4"/>
  <c r="U9" i="4"/>
  <c r="AC15" i="4"/>
  <c r="O15" i="4"/>
  <c r="Q56" i="1"/>
  <c r="G9" i="4"/>
  <c r="E9" i="4" s="1"/>
  <c r="AA9" i="4"/>
  <c r="X9" i="4"/>
  <c r="Y56" i="1"/>
  <c r="AE56" i="1"/>
  <c r="E37" i="4"/>
  <c r="F51" i="4"/>
  <c r="K18" i="4"/>
  <c r="L25" i="4"/>
  <c r="L27" i="4"/>
  <c r="K26" i="4"/>
  <c r="K27" i="4" s="1"/>
  <c r="T51" i="4"/>
  <c r="H9" i="4"/>
  <c r="K38" i="4"/>
  <c r="E17" i="4"/>
  <c r="F25" i="4"/>
  <c r="R29" i="4"/>
  <c r="S35" i="4"/>
  <c r="C59" i="2"/>
  <c r="G27" i="4"/>
  <c r="E26" i="4"/>
  <c r="O27" i="4"/>
  <c r="N26" i="4"/>
  <c r="N27" i="4" s="1"/>
  <c r="U50" i="4"/>
  <c r="V51" i="4"/>
  <c r="G35" i="4"/>
  <c r="E34" i="4"/>
  <c r="Y51" i="4"/>
  <c r="AC60" i="4"/>
  <c r="W51" i="4"/>
  <c r="E59" i="4"/>
  <c r="Z35" i="4"/>
  <c r="X52" i="4"/>
  <c r="Y15" i="4"/>
  <c r="X13" i="4"/>
  <c r="C22" i="2"/>
  <c r="C42" i="2"/>
  <c r="H18" i="4"/>
  <c r="F15" i="4"/>
  <c r="Z27" i="4"/>
  <c r="X26" i="4"/>
  <c r="X27" i="4" s="1"/>
  <c r="K44" i="4"/>
  <c r="L60" i="4"/>
  <c r="G60" i="4"/>
  <c r="P15" i="4"/>
  <c r="O35" i="4"/>
  <c r="O51" i="4"/>
  <c r="N36" i="4"/>
  <c r="K32" i="4"/>
  <c r="M35" i="4"/>
  <c r="H36" i="4"/>
  <c r="I51" i="4"/>
  <c r="AA32" i="4"/>
  <c r="AC35" i="4"/>
  <c r="AA28" i="4"/>
  <c r="Z25" i="4"/>
  <c r="X22" i="4"/>
  <c r="U52" i="4"/>
  <c r="W60" i="4"/>
  <c r="U53" i="4"/>
  <c r="E22" i="4"/>
  <c r="G25" i="4"/>
  <c r="C17" i="2"/>
  <c r="C18" i="2"/>
  <c r="I35" i="4"/>
  <c r="R22" i="4"/>
  <c r="X30" i="4"/>
  <c r="X28" i="4"/>
  <c r="X48" i="4"/>
  <c r="C36" i="2"/>
  <c r="C45" i="2"/>
  <c r="AA33" i="4"/>
  <c r="C49" i="2"/>
  <c r="H58" i="4"/>
  <c r="I8" i="4"/>
  <c r="K43" i="4"/>
  <c r="T35" i="4"/>
  <c r="AA13" i="4"/>
  <c r="AA41" i="4"/>
  <c r="X18" i="4"/>
  <c r="Y25" i="4"/>
  <c r="C41" i="2"/>
  <c r="C44" i="2"/>
  <c r="C47" i="2"/>
  <c r="C23" i="2"/>
  <c r="C21" i="2"/>
  <c r="N7" i="4"/>
  <c r="N8" i="4" s="1"/>
  <c r="P8" i="4"/>
  <c r="N33" i="4"/>
  <c r="R55" i="4"/>
  <c r="N52" i="4"/>
  <c r="E11" i="4"/>
  <c r="X50" i="4" l="1"/>
  <c r="C27" i="2"/>
  <c r="U7" i="4"/>
  <c r="U8" i="4" s="1"/>
  <c r="D32" i="4"/>
  <c r="C32" i="4" s="1"/>
  <c r="D14" i="4"/>
  <c r="Q14" i="4"/>
  <c r="Q13" i="4"/>
  <c r="D9" i="4"/>
  <c r="C15" i="2"/>
  <c r="Q47" i="4"/>
  <c r="J338" i="1"/>
  <c r="D31" i="4"/>
  <c r="W15" i="4"/>
  <c r="D50" i="4"/>
  <c r="C50" i="4" s="1"/>
  <c r="AA338" i="1"/>
  <c r="C13" i="2"/>
  <c r="K30" i="4"/>
  <c r="D30" i="4" s="1"/>
  <c r="I61" i="2"/>
  <c r="M61" i="2"/>
  <c r="K13" i="4"/>
  <c r="K15" i="4" s="1"/>
  <c r="C8" i="2"/>
  <c r="D40" i="4"/>
  <c r="C35" i="2"/>
  <c r="AG338" i="1"/>
  <c r="U31" i="4"/>
  <c r="Q31" i="4" s="1"/>
  <c r="V338" i="1"/>
  <c r="C60" i="2"/>
  <c r="AF338" i="1"/>
  <c r="AA50" i="4"/>
  <c r="AA51" i="4" s="1"/>
  <c r="Q11" i="4"/>
  <c r="Y35" i="4"/>
  <c r="N61" i="2"/>
  <c r="Q57" i="4"/>
  <c r="F35" i="4"/>
  <c r="L61" i="2"/>
  <c r="AJ338" i="1"/>
  <c r="AI338" i="1"/>
  <c r="A338" i="1"/>
  <c r="D34" i="4"/>
  <c r="C34" i="4" s="1"/>
  <c r="D43" i="4"/>
  <c r="C43" i="4" s="1"/>
  <c r="Q12" i="4"/>
  <c r="Q10" i="4"/>
  <c r="D47" i="4"/>
  <c r="G61" i="2"/>
  <c r="R61" i="2"/>
  <c r="Q42" i="4"/>
  <c r="D59" i="4"/>
  <c r="D23" i="4"/>
  <c r="C23" i="4" s="1"/>
  <c r="D21" i="4"/>
  <c r="K61" i="2"/>
  <c r="D16" i="4"/>
  <c r="C16" i="4" s="1"/>
  <c r="H61" i="2"/>
  <c r="C51" i="2"/>
  <c r="C26" i="2"/>
  <c r="D29" i="4"/>
  <c r="C29" i="4" s="1"/>
  <c r="S338" i="1"/>
  <c r="V25" i="4"/>
  <c r="X338" i="1"/>
  <c r="D22" i="4"/>
  <c r="P25" i="4"/>
  <c r="P61" i="4" s="1"/>
  <c r="AE338" i="1"/>
  <c r="D55" i="4"/>
  <c r="AA18" i="4"/>
  <c r="Q18" i="4" s="1"/>
  <c r="Z338" i="1"/>
  <c r="W338" i="1"/>
  <c r="M338" i="1"/>
  <c r="AA7" i="4"/>
  <c r="AA8" i="4" s="1"/>
  <c r="E338" i="1"/>
  <c r="O338" i="1"/>
  <c r="P338" i="1"/>
  <c r="AK338" i="1"/>
  <c r="AD338" i="1"/>
  <c r="J61" i="4"/>
  <c r="Q61" i="2"/>
  <c r="D28" i="4"/>
  <c r="C28" i="4" s="1"/>
  <c r="AC338" i="1"/>
  <c r="Z61" i="4"/>
  <c r="Q21" i="4"/>
  <c r="R15" i="4"/>
  <c r="D41" i="4"/>
  <c r="D24" i="4"/>
  <c r="C24" i="4" s="1"/>
  <c r="D42" i="4"/>
  <c r="Q38" i="4"/>
  <c r="D12" i="4"/>
  <c r="AB25" i="4"/>
  <c r="AB61" i="4" s="1"/>
  <c r="D39" i="4"/>
  <c r="D56" i="4"/>
  <c r="S61" i="2"/>
  <c r="K25" i="4"/>
  <c r="H60" i="4"/>
  <c r="F61" i="2"/>
  <c r="E61" i="2"/>
  <c r="Q30" i="4"/>
  <c r="D38" i="4"/>
  <c r="Q59" i="4"/>
  <c r="Q17" i="4"/>
  <c r="AA15" i="4"/>
  <c r="X60" i="4"/>
  <c r="H338" i="1"/>
  <c r="I338" i="1"/>
  <c r="G338" i="1"/>
  <c r="Q56" i="4"/>
  <c r="D48" i="4"/>
  <c r="D49" i="4"/>
  <c r="Q40" i="4"/>
  <c r="D20" i="4"/>
  <c r="Q49" i="4"/>
  <c r="D54" i="4"/>
  <c r="AA60" i="4"/>
  <c r="T338" i="1"/>
  <c r="Q19" i="4"/>
  <c r="L338" i="1"/>
  <c r="H19" i="4"/>
  <c r="D19" i="4" s="1"/>
  <c r="AH338" i="1"/>
  <c r="N338" i="1"/>
  <c r="E7" i="4"/>
  <c r="E8" i="4" s="1"/>
  <c r="F8" i="4"/>
  <c r="S61" i="4"/>
  <c r="R338" i="1"/>
  <c r="F338" i="1"/>
  <c r="D11" i="4"/>
  <c r="D33" i="4"/>
  <c r="Y60" i="4"/>
  <c r="Y338" i="1"/>
  <c r="D57" i="4"/>
  <c r="Q36" i="4"/>
  <c r="Q58" i="4"/>
  <c r="O25" i="2"/>
  <c r="O61" i="2" s="1"/>
  <c r="X7" i="4"/>
  <c r="X8" i="4" s="1"/>
  <c r="M8" i="4"/>
  <c r="M61" i="4" s="1"/>
  <c r="K7" i="4"/>
  <c r="K8" i="4" s="1"/>
  <c r="AB338" i="1"/>
  <c r="Q45" i="4"/>
  <c r="Q20" i="4"/>
  <c r="Q48" i="4"/>
  <c r="C48" i="4" s="1"/>
  <c r="N51" i="4"/>
  <c r="Q46" i="4"/>
  <c r="D53" i="4"/>
  <c r="Q54" i="4"/>
  <c r="K60" i="4"/>
  <c r="X25" i="4"/>
  <c r="Q33" i="4"/>
  <c r="Q53" i="4"/>
  <c r="H51" i="4"/>
  <c r="G15" i="4"/>
  <c r="G61" i="4" s="1"/>
  <c r="N15" i="4"/>
  <c r="U25" i="4"/>
  <c r="D45" i="4"/>
  <c r="J25" i="2"/>
  <c r="J61" i="2" s="1"/>
  <c r="K338" i="1"/>
  <c r="R25" i="4"/>
  <c r="T61" i="4"/>
  <c r="AC61" i="4"/>
  <c r="D44" i="4"/>
  <c r="C44" i="4" s="1"/>
  <c r="D58" i="4"/>
  <c r="N60" i="4"/>
  <c r="K51" i="4"/>
  <c r="U15" i="4"/>
  <c r="Q39" i="4"/>
  <c r="D46" i="4"/>
  <c r="X35" i="4"/>
  <c r="L61" i="4"/>
  <c r="E60" i="4"/>
  <c r="N25" i="4"/>
  <c r="Q41" i="4"/>
  <c r="Q22" i="4"/>
  <c r="U51" i="4"/>
  <c r="R51" i="4"/>
  <c r="Q338" i="1"/>
  <c r="P15" i="2"/>
  <c r="P61" i="2" s="1"/>
  <c r="Q9" i="4"/>
  <c r="D61" i="2"/>
  <c r="U60" i="4"/>
  <c r="Q52" i="4"/>
  <c r="D52" i="4"/>
  <c r="X15" i="4"/>
  <c r="E27" i="4"/>
  <c r="D26" i="4"/>
  <c r="E35" i="4"/>
  <c r="D17" i="4"/>
  <c r="E25" i="4"/>
  <c r="D36" i="4"/>
  <c r="D18" i="4"/>
  <c r="E51" i="4"/>
  <c r="D37" i="4"/>
  <c r="C37" i="4" s="1"/>
  <c r="AA35" i="4"/>
  <c r="E15" i="4"/>
  <c r="Q55" i="4"/>
  <c r="R60" i="4"/>
  <c r="I61" i="4"/>
  <c r="N35" i="4"/>
  <c r="Q26" i="4"/>
  <c r="Q27" i="4" s="1"/>
  <c r="X51" i="4"/>
  <c r="C14" i="4" l="1"/>
  <c r="U35" i="4"/>
  <c r="C9" i="4"/>
  <c r="C21" i="4"/>
  <c r="C31" i="4"/>
  <c r="C47" i="4"/>
  <c r="AA25" i="4"/>
  <c r="AA61" i="4" s="1"/>
  <c r="C11" i="4"/>
  <c r="F61" i="4"/>
  <c r="C40" i="4"/>
  <c r="D13" i="4"/>
  <c r="D15" i="4" s="1"/>
  <c r="C57" i="4"/>
  <c r="Y61" i="4"/>
  <c r="C42" i="4"/>
  <c r="C39" i="4"/>
  <c r="Q35" i="4"/>
  <c r="C59" i="4"/>
  <c r="C55" i="4"/>
  <c r="D35" i="4"/>
  <c r="C38" i="4"/>
  <c r="Q15" i="4"/>
  <c r="C54" i="4"/>
  <c r="C49" i="4"/>
  <c r="C12" i="4"/>
  <c r="H25" i="4"/>
  <c r="H61" i="4" s="1"/>
  <c r="H63" i="4" s="1"/>
  <c r="Q7" i="4"/>
  <c r="Q8" i="4" s="1"/>
  <c r="C53" i="4"/>
  <c r="C56" i="4"/>
  <c r="C20" i="4"/>
  <c r="C19" i="4"/>
  <c r="C22" i="4"/>
  <c r="C33" i="4"/>
  <c r="C30" i="4"/>
  <c r="C41" i="4"/>
  <c r="C46" i="4"/>
  <c r="C45" i="4"/>
  <c r="C58" i="4"/>
  <c r="D7" i="4"/>
  <c r="D8" i="4" s="1"/>
  <c r="Q51" i="4"/>
  <c r="Q25" i="4"/>
  <c r="C25" i="2"/>
  <c r="C18" i="4"/>
  <c r="K61" i="4"/>
  <c r="N61" i="4"/>
  <c r="R61" i="4"/>
  <c r="D60" i="4"/>
  <c r="C52" i="4"/>
  <c r="C26" i="4"/>
  <c r="C27" i="4" s="1"/>
  <c r="D27" i="4"/>
  <c r="E61" i="4"/>
  <c r="X61" i="4"/>
  <c r="Q60" i="4"/>
  <c r="D51" i="4"/>
  <c r="C36" i="4"/>
  <c r="C17" i="4"/>
  <c r="D25" i="4"/>
  <c r="D61" i="4" l="1"/>
  <c r="C61" i="2"/>
  <c r="Q62" i="2" s="1"/>
  <c r="C51" i="4"/>
  <c r="C13" i="4"/>
  <c r="C15" i="4" s="1"/>
  <c r="C60" i="4"/>
  <c r="C35" i="4"/>
  <c r="C7" i="4"/>
  <c r="C8" i="4" s="1"/>
  <c r="Q61" i="4"/>
  <c r="R62" i="4" s="1"/>
  <c r="N63" i="4"/>
  <c r="AA63" i="4"/>
  <c r="C25" i="4"/>
  <c r="E63" i="4"/>
  <c r="R63" i="4"/>
  <c r="X63" i="4"/>
  <c r="K63" i="4"/>
  <c r="D62" i="2" l="1"/>
  <c r="O62" i="2"/>
  <c r="C61" i="4"/>
  <c r="J62" i="2"/>
  <c r="S62" i="2"/>
  <c r="I62" i="2"/>
  <c r="R62" i="2"/>
  <c r="N62" i="2"/>
  <c r="H62" i="2"/>
  <c r="P62" i="2"/>
  <c r="AA62" i="4"/>
  <c r="X62" i="4"/>
  <c r="K62" i="4"/>
  <c r="H62" i="4"/>
  <c r="N62" i="4"/>
  <c r="E62" i="4"/>
  <c r="T62" i="2" l="1"/>
</calcChain>
</file>

<file path=xl/sharedStrings.xml><?xml version="1.0" encoding="utf-8"?>
<sst xmlns="http://schemas.openxmlformats.org/spreadsheetml/2006/main" count="2430" uniqueCount="853">
  <si>
    <t>2904</t>
  </si>
  <si>
    <t>奈良調理短期大学校専門課程調理技術科</t>
    <rPh sb="0" eb="4">
      <t>ナラチョウリ</t>
    </rPh>
    <rPh sb="4" eb="6">
      <t>タンキ</t>
    </rPh>
    <rPh sb="6" eb="9">
      <t>ダイガッコウ</t>
    </rPh>
    <rPh sb="9" eb="11">
      <t>センモン</t>
    </rPh>
    <rPh sb="11" eb="13">
      <t>カテイ</t>
    </rPh>
    <rPh sb="13" eb="15">
      <t>チョウリ</t>
    </rPh>
    <rPh sb="15" eb="18">
      <t>ギジュツカ</t>
    </rPh>
    <phoneticPr fontId="2"/>
  </si>
  <si>
    <t>和歌山県</t>
    <rPh sb="0" eb="4">
      <t>ワカヤマケン</t>
    </rPh>
    <phoneticPr fontId="2"/>
  </si>
  <si>
    <t>3002</t>
    <phoneticPr fontId="2"/>
  </si>
  <si>
    <t>鳥取県</t>
    <rPh sb="0" eb="3">
      <t>トットリケン</t>
    </rPh>
    <phoneticPr fontId="2"/>
  </si>
  <si>
    <t>3102</t>
    <phoneticPr fontId="2"/>
  </si>
  <si>
    <t>鳥取県立米子南高等学校生活文化科調理コース</t>
    <rPh sb="0" eb="2">
      <t>トットリ</t>
    </rPh>
    <rPh sb="2" eb="4">
      <t>ケンリツ</t>
    </rPh>
    <rPh sb="4" eb="6">
      <t>ヨナゴ</t>
    </rPh>
    <rPh sb="6" eb="7">
      <t>ミナミ</t>
    </rPh>
    <rPh sb="7" eb="11">
      <t>コウトウガッコウ</t>
    </rPh>
    <rPh sb="11" eb="13">
      <t>セイカツ</t>
    </rPh>
    <rPh sb="13" eb="15">
      <t>ブンカ</t>
    </rPh>
    <rPh sb="15" eb="16">
      <t>カ</t>
    </rPh>
    <rPh sb="16" eb="18">
      <t>チョウリ</t>
    </rPh>
    <phoneticPr fontId="2"/>
  </si>
  <si>
    <t>島根県</t>
    <rPh sb="0" eb="3">
      <t>シマネケン</t>
    </rPh>
    <phoneticPr fontId="2"/>
  </si>
  <si>
    <t>3201</t>
    <phoneticPr fontId="2"/>
  </si>
  <si>
    <t>岡山県</t>
    <rPh sb="0" eb="3">
      <t>オカヤマケン</t>
    </rPh>
    <phoneticPr fontId="2"/>
  </si>
  <si>
    <t>3302</t>
    <phoneticPr fontId="2"/>
  </si>
  <si>
    <t>西日本調理製菓専門学校</t>
    <rPh sb="0" eb="3">
      <t>ニシニホン</t>
    </rPh>
    <rPh sb="3" eb="5">
      <t>チョウリ</t>
    </rPh>
    <rPh sb="5" eb="6">
      <t>セイ</t>
    </rPh>
    <rPh sb="6" eb="7">
      <t>カ</t>
    </rPh>
    <rPh sb="7" eb="9">
      <t>センモン</t>
    </rPh>
    <rPh sb="9" eb="11">
      <t>ガッコウ</t>
    </rPh>
    <phoneticPr fontId="2"/>
  </si>
  <si>
    <t>＊</t>
    <phoneticPr fontId="2"/>
  </si>
  <si>
    <t>3304</t>
    <phoneticPr fontId="2"/>
  </si>
  <si>
    <t>おかやま山陽高等学校調理科</t>
    <rPh sb="4" eb="6">
      <t>サンヨウ</t>
    </rPh>
    <rPh sb="6" eb="8">
      <t>コウトウ</t>
    </rPh>
    <rPh sb="8" eb="10">
      <t>ガッコウ</t>
    </rPh>
    <rPh sb="10" eb="13">
      <t>チョウリカ</t>
    </rPh>
    <phoneticPr fontId="2"/>
  </si>
  <si>
    <t>3305</t>
    <phoneticPr fontId="2"/>
  </si>
  <si>
    <t>岡山県立津山東高等学校食物調理科</t>
    <rPh sb="0" eb="2">
      <t>オカヤマ</t>
    </rPh>
    <rPh sb="2" eb="4">
      <t>ケンリツ</t>
    </rPh>
    <rPh sb="4" eb="6">
      <t>ツヤマ</t>
    </rPh>
    <rPh sb="6" eb="7">
      <t>ヒガシ</t>
    </rPh>
    <rPh sb="7" eb="9">
      <t>コウトウ</t>
    </rPh>
    <rPh sb="9" eb="11">
      <t>ガッコウ</t>
    </rPh>
    <rPh sb="11" eb="13">
      <t>ショクモツ</t>
    </rPh>
    <rPh sb="13" eb="16">
      <t>チョウリカ</t>
    </rPh>
    <phoneticPr fontId="2"/>
  </si>
  <si>
    <t>広島県</t>
    <rPh sb="0" eb="3">
      <t>ヒロシマケン</t>
    </rPh>
    <phoneticPr fontId="2"/>
  </si>
  <si>
    <t>3401</t>
    <phoneticPr fontId="2"/>
  </si>
  <si>
    <t>3402</t>
    <phoneticPr fontId="2"/>
  </si>
  <si>
    <t>山口県</t>
    <rPh sb="0" eb="3">
      <t>ヤマグチケン</t>
    </rPh>
    <phoneticPr fontId="2"/>
  </si>
  <si>
    <t>3501</t>
    <phoneticPr fontId="2"/>
  </si>
  <si>
    <t>宇部フロンティア大学付属香川高等学校食物調理科</t>
    <rPh sb="0" eb="2">
      <t>ウベ</t>
    </rPh>
    <rPh sb="8" eb="10">
      <t>ダイガク</t>
    </rPh>
    <rPh sb="10" eb="12">
      <t>フゾク</t>
    </rPh>
    <rPh sb="12" eb="14">
      <t>カガワ</t>
    </rPh>
    <rPh sb="14" eb="16">
      <t>コウトウ</t>
    </rPh>
    <rPh sb="16" eb="18">
      <t>ガッコウ</t>
    </rPh>
    <rPh sb="18" eb="20">
      <t>ショクモツ</t>
    </rPh>
    <rPh sb="20" eb="23">
      <t>チョウリカ</t>
    </rPh>
    <phoneticPr fontId="2"/>
  </si>
  <si>
    <t>3504</t>
    <phoneticPr fontId="2"/>
  </si>
  <si>
    <t>中村女子高等学校調理科</t>
    <rPh sb="0" eb="2">
      <t>ナカムラ</t>
    </rPh>
    <rPh sb="2" eb="4">
      <t>ジョシ</t>
    </rPh>
    <rPh sb="4" eb="6">
      <t>コウトウ</t>
    </rPh>
    <rPh sb="6" eb="8">
      <t>ガッコウ</t>
    </rPh>
    <rPh sb="8" eb="11">
      <t>チョウリカ</t>
    </rPh>
    <phoneticPr fontId="2"/>
  </si>
  <si>
    <t>3505</t>
    <phoneticPr fontId="2"/>
  </si>
  <si>
    <t>3506</t>
  </si>
  <si>
    <t>誠英高等学校普通科生活文化コース食文化専攻</t>
    <rPh sb="0" eb="1">
      <t>セイ</t>
    </rPh>
    <rPh sb="1" eb="2">
      <t>エイ</t>
    </rPh>
    <rPh sb="2" eb="6">
      <t>コウトウガッコウ</t>
    </rPh>
    <rPh sb="6" eb="9">
      <t>フツウカ</t>
    </rPh>
    <rPh sb="9" eb="11">
      <t>セイカツ</t>
    </rPh>
    <rPh sb="11" eb="13">
      <t>ブンカ</t>
    </rPh>
    <rPh sb="16" eb="17">
      <t>ショク</t>
    </rPh>
    <rPh sb="17" eb="19">
      <t>ブンカ</t>
    </rPh>
    <rPh sb="19" eb="21">
      <t>センコウ</t>
    </rPh>
    <phoneticPr fontId="2"/>
  </si>
  <si>
    <t>徳島県</t>
    <rPh sb="0" eb="3">
      <t>トクシマケン</t>
    </rPh>
    <phoneticPr fontId="2"/>
  </si>
  <si>
    <t>3601</t>
    <phoneticPr fontId="2"/>
  </si>
  <si>
    <t>徳島県立小松島西高等学校食物科</t>
    <rPh sb="0" eb="2">
      <t>トクシマ</t>
    </rPh>
    <rPh sb="2" eb="4">
      <t>ケンリツ</t>
    </rPh>
    <rPh sb="4" eb="7">
      <t>コマツシマ</t>
    </rPh>
    <rPh sb="7" eb="8">
      <t>ニシ</t>
    </rPh>
    <rPh sb="8" eb="10">
      <t>コウトウ</t>
    </rPh>
    <rPh sb="10" eb="12">
      <t>ガッコウ</t>
    </rPh>
    <rPh sb="12" eb="15">
      <t>ショクモツカ</t>
    </rPh>
    <phoneticPr fontId="2"/>
  </si>
  <si>
    <t>3603</t>
    <phoneticPr fontId="2"/>
  </si>
  <si>
    <t>平成調理師専門学校</t>
    <rPh sb="0" eb="2">
      <t>ヘイセイ</t>
    </rPh>
    <rPh sb="2" eb="5">
      <t>チョウリシ</t>
    </rPh>
    <rPh sb="5" eb="7">
      <t>センモン</t>
    </rPh>
    <rPh sb="7" eb="9">
      <t>ガッコウ</t>
    </rPh>
    <phoneticPr fontId="2"/>
  </si>
  <si>
    <t>香川県</t>
    <rPh sb="0" eb="3">
      <t>カガワケン</t>
    </rPh>
    <phoneticPr fontId="2"/>
  </si>
  <si>
    <t>3701</t>
    <phoneticPr fontId="2"/>
  </si>
  <si>
    <t>坂出第一高等学校食物科</t>
    <rPh sb="0" eb="2">
      <t>サカイデ</t>
    </rPh>
    <rPh sb="2" eb="4">
      <t>ダイイチ</t>
    </rPh>
    <rPh sb="4" eb="6">
      <t>コウトウ</t>
    </rPh>
    <rPh sb="6" eb="8">
      <t>ガッコウ</t>
    </rPh>
    <rPh sb="8" eb="11">
      <t>ショクモツカ</t>
    </rPh>
    <phoneticPr fontId="2"/>
  </si>
  <si>
    <t>3702</t>
    <phoneticPr fontId="2"/>
  </si>
  <si>
    <t>キッス調理技術専門学校</t>
    <rPh sb="3" eb="5">
      <t>チョウリ</t>
    </rPh>
    <rPh sb="5" eb="7">
      <t>ギジュツ</t>
    </rPh>
    <rPh sb="7" eb="9">
      <t>センモン</t>
    </rPh>
    <rPh sb="9" eb="11">
      <t>ガッコウ</t>
    </rPh>
    <phoneticPr fontId="2"/>
  </si>
  <si>
    <t>3703</t>
    <phoneticPr fontId="2"/>
  </si>
  <si>
    <t>愛媛県</t>
    <rPh sb="0" eb="3">
      <t>エヒメケン</t>
    </rPh>
    <phoneticPr fontId="2"/>
  </si>
  <si>
    <t>3801</t>
    <phoneticPr fontId="2"/>
  </si>
  <si>
    <t>愛媛調理製菓専門学校</t>
    <rPh sb="0" eb="2">
      <t>エヒメ</t>
    </rPh>
    <rPh sb="2" eb="4">
      <t>チョウリ</t>
    </rPh>
    <rPh sb="4" eb="6">
      <t>セイカ</t>
    </rPh>
    <rPh sb="6" eb="8">
      <t>センモン</t>
    </rPh>
    <rPh sb="8" eb="10">
      <t>ガッコウ</t>
    </rPh>
    <phoneticPr fontId="2"/>
  </si>
  <si>
    <t>3802</t>
    <phoneticPr fontId="2"/>
  </si>
  <si>
    <t>今治精華高等学校調理科</t>
    <rPh sb="0" eb="2">
      <t>イマバリ</t>
    </rPh>
    <rPh sb="2" eb="4">
      <t>セイカ</t>
    </rPh>
    <rPh sb="4" eb="6">
      <t>コウトウ</t>
    </rPh>
    <rPh sb="6" eb="8">
      <t>ガッコウ</t>
    </rPh>
    <rPh sb="8" eb="11">
      <t>チョウリカ</t>
    </rPh>
    <phoneticPr fontId="2"/>
  </si>
  <si>
    <t>3803</t>
    <phoneticPr fontId="2"/>
  </si>
  <si>
    <t>高知県</t>
    <rPh sb="0" eb="3">
      <t>コウチケン</t>
    </rPh>
    <phoneticPr fontId="2"/>
  </si>
  <si>
    <t>3901</t>
    <phoneticPr fontId="2"/>
  </si>
  <si>
    <t>ＲＫＣ調理師学校</t>
    <rPh sb="3" eb="6">
      <t>チョウリシ</t>
    </rPh>
    <rPh sb="6" eb="8">
      <t>ガッコウ</t>
    </rPh>
    <phoneticPr fontId="2"/>
  </si>
  <si>
    <t>近畿中国四国　合計</t>
    <rPh sb="0" eb="2">
      <t>キンキ</t>
    </rPh>
    <rPh sb="2" eb="4">
      <t>チュウゴク</t>
    </rPh>
    <rPh sb="4" eb="6">
      <t>シコク</t>
    </rPh>
    <rPh sb="7" eb="9">
      <t>ゴウケイ</t>
    </rPh>
    <phoneticPr fontId="2"/>
  </si>
  <si>
    <t>福岡県</t>
    <rPh sb="0" eb="3">
      <t>フクオカケン</t>
    </rPh>
    <phoneticPr fontId="2"/>
  </si>
  <si>
    <t>4001</t>
    <phoneticPr fontId="2"/>
  </si>
  <si>
    <t>中村調理製菓専門学校</t>
    <rPh sb="0" eb="2">
      <t>ナカムラ</t>
    </rPh>
    <rPh sb="2" eb="4">
      <t>チョウリ</t>
    </rPh>
    <rPh sb="4" eb="6">
      <t>セイカ</t>
    </rPh>
    <rPh sb="6" eb="8">
      <t>センモン</t>
    </rPh>
    <rPh sb="8" eb="10">
      <t>ガッコウ</t>
    </rPh>
    <phoneticPr fontId="2"/>
  </si>
  <si>
    <t>4002</t>
  </si>
  <si>
    <t>福岡市立福岡女子高等学校食物調理科</t>
    <rPh sb="0" eb="2">
      <t>フクオカ</t>
    </rPh>
    <rPh sb="2" eb="4">
      <t>イチリツ</t>
    </rPh>
    <rPh sb="4" eb="6">
      <t>フクオカ</t>
    </rPh>
    <rPh sb="6" eb="8">
      <t>ジョシ</t>
    </rPh>
    <rPh sb="8" eb="12">
      <t>コウトウガッコウ</t>
    </rPh>
    <rPh sb="12" eb="14">
      <t>ショクモツ</t>
    </rPh>
    <rPh sb="14" eb="17">
      <t>チョウリカ</t>
    </rPh>
    <phoneticPr fontId="2"/>
  </si>
  <si>
    <t>4003</t>
    <phoneticPr fontId="2"/>
  </si>
  <si>
    <t>4004</t>
    <phoneticPr fontId="2"/>
  </si>
  <si>
    <t>福岡調理師専門学校</t>
    <rPh sb="0" eb="2">
      <t>フクオカ</t>
    </rPh>
    <rPh sb="2" eb="5">
      <t>チョウリシ</t>
    </rPh>
    <rPh sb="5" eb="7">
      <t>センモン</t>
    </rPh>
    <rPh sb="7" eb="9">
      <t>ガッコウ</t>
    </rPh>
    <phoneticPr fontId="2"/>
  </si>
  <si>
    <t>4005</t>
    <phoneticPr fontId="2"/>
  </si>
  <si>
    <t>東筑紫学園高等学校食物文化科</t>
    <rPh sb="0" eb="1">
      <t>ヒガシ</t>
    </rPh>
    <rPh sb="1" eb="3">
      <t>チクシ</t>
    </rPh>
    <rPh sb="3" eb="5">
      <t>ガクエン</t>
    </rPh>
    <rPh sb="5" eb="7">
      <t>コウトウ</t>
    </rPh>
    <rPh sb="7" eb="9">
      <t>ガッコウ</t>
    </rPh>
    <rPh sb="9" eb="11">
      <t>ショクモツ</t>
    </rPh>
    <rPh sb="11" eb="13">
      <t>ブンカ</t>
    </rPh>
    <rPh sb="13" eb="14">
      <t>カ</t>
    </rPh>
    <phoneticPr fontId="2"/>
  </si>
  <si>
    <t>＊</t>
    <phoneticPr fontId="2"/>
  </si>
  <si>
    <t>4006</t>
    <phoneticPr fontId="2"/>
  </si>
  <si>
    <t>＊</t>
    <phoneticPr fontId="2"/>
  </si>
  <si>
    <t>4007</t>
    <phoneticPr fontId="2"/>
  </si>
  <si>
    <t>4008</t>
    <phoneticPr fontId="2"/>
  </si>
  <si>
    <t>大和青藍高等学校調理科</t>
    <rPh sb="0" eb="2">
      <t>ヤマト</t>
    </rPh>
    <rPh sb="2" eb="3">
      <t>アオ</t>
    </rPh>
    <rPh sb="3" eb="4">
      <t>アイ</t>
    </rPh>
    <rPh sb="4" eb="6">
      <t>コウトウ</t>
    </rPh>
    <rPh sb="6" eb="8">
      <t>ガッコウ</t>
    </rPh>
    <rPh sb="8" eb="11">
      <t>チョウリカ</t>
    </rPh>
    <phoneticPr fontId="2"/>
  </si>
  <si>
    <t>4010</t>
    <phoneticPr fontId="2"/>
  </si>
  <si>
    <t>星琳高等学校食物調理科</t>
    <rPh sb="0" eb="1">
      <t>セイ</t>
    </rPh>
    <rPh sb="1" eb="2">
      <t>リン</t>
    </rPh>
    <rPh sb="2" eb="4">
      <t>コウトウ</t>
    </rPh>
    <rPh sb="4" eb="6">
      <t>ガッコウ</t>
    </rPh>
    <rPh sb="6" eb="8">
      <t>ショクモツ</t>
    </rPh>
    <rPh sb="8" eb="11">
      <t>チョウリカ</t>
    </rPh>
    <phoneticPr fontId="2"/>
  </si>
  <si>
    <t>4011</t>
  </si>
  <si>
    <t>福岡県立久留米筑水高等学校食物調理科</t>
    <rPh sb="0" eb="2">
      <t>フクオカ</t>
    </rPh>
    <rPh sb="2" eb="4">
      <t>ケンリツ</t>
    </rPh>
    <rPh sb="4" eb="7">
      <t>クルメ</t>
    </rPh>
    <rPh sb="7" eb="8">
      <t>チク</t>
    </rPh>
    <rPh sb="8" eb="9">
      <t>スイ</t>
    </rPh>
    <rPh sb="9" eb="13">
      <t>コウトウガッコウ</t>
    </rPh>
    <rPh sb="13" eb="15">
      <t>ショクモツ</t>
    </rPh>
    <rPh sb="15" eb="18">
      <t>チョウリカ</t>
    </rPh>
    <phoneticPr fontId="2"/>
  </si>
  <si>
    <t>4012</t>
    <phoneticPr fontId="2"/>
  </si>
  <si>
    <t>真颯館高等学校調理科</t>
    <rPh sb="0" eb="1">
      <t>シン</t>
    </rPh>
    <rPh sb="1" eb="2">
      <t>ソウ</t>
    </rPh>
    <rPh sb="2" eb="3">
      <t>カン</t>
    </rPh>
    <rPh sb="3" eb="5">
      <t>コウトウ</t>
    </rPh>
    <rPh sb="5" eb="7">
      <t>ガッコウ</t>
    </rPh>
    <rPh sb="7" eb="10">
      <t>チョウリカ</t>
    </rPh>
    <phoneticPr fontId="2"/>
  </si>
  <si>
    <t>佐賀県</t>
    <rPh sb="0" eb="3">
      <t>サガケン</t>
    </rPh>
    <phoneticPr fontId="2"/>
  </si>
  <si>
    <t>4101</t>
    <phoneticPr fontId="2"/>
  </si>
  <si>
    <t>4102</t>
    <phoneticPr fontId="2"/>
  </si>
  <si>
    <t>佐賀女子短期大学付属佐賀女子高等学校食物科</t>
    <rPh sb="0" eb="2">
      <t>サガ</t>
    </rPh>
    <rPh sb="2" eb="6">
      <t>ジョシタンキ</t>
    </rPh>
    <rPh sb="6" eb="8">
      <t>ダイガク</t>
    </rPh>
    <rPh sb="8" eb="10">
      <t>フゾク</t>
    </rPh>
    <rPh sb="10" eb="12">
      <t>サガ</t>
    </rPh>
    <rPh sb="12" eb="14">
      <t>ジョシ</t>
    </rPh>
    <rPh sb="14" eb="18">
      <t>コウトウガッコウ</t>
    </rPh>
    <rPh sb="18" eb="21">
      <t>ショクモツカ</t>
    </rPh>
    <phoneticPr fontId="2"/>
  </si>
  <si>
    <t>4104</t>
    <phoneticPr fontId="2"/>
  </si>
  <si>
    <t>佐賀県立牛津高等学校食品調理科</t>
    <rPh sb="0" eb="2">
      <t>サガ</t>
    </rPh>
    <rPh sb="2" eb="4">
      <t>ケンリツ</t>
    </rPh>
    <rPh sb="4" eb="6">
      <t>ウシヅ</t>
    </rPh>
    <rPh sb="6" eb="10">
      <t>コウトウガッコウ</t>
    </rPh>
    <rPh sb="10" eb="12">
      <t>ショクヒン</t>
    </rPh>
    <rPh sb="12" eb="15">
      <t>チョウリカ</t>
    </rPh>
    <phoneticPr fontId="2"/>
  </si>
  <si>
    <t>4106</t>
    <phoneticPr fontId="2"/>
  </si>
  <si>
    <t>長崎県</t>
    <rPh sb="0" eb="2">
      <t>ナガサキ</t>
    </rPh>
    <rPh sb="2" eb="3">
      <t>ケン</t>
    </rPh>
    <phoneticPr fontId="2"/>
  </si>
  <si>
    <t>4201</t>
    <phoneticPr fontId="2"/>
  </si>
  <si>
    <t>＊</t>
    <phoneticPr fontId="2"/>
  </si>
  <si>
    <t>4202</t>
    <phoneticPr fontId="2"/>
  </si>
  <si>
    <t>九州調理師専門学校</t>
    <rPh sb="0" eb="2">
      <t>キュウシュウ</t>
    </rPh>
    <rPh sb="2" eb="5">
      <t>チョウリシ</t>
    </rPh>
    <rPh sb="5" eb="7">
      <t>センモン</t>
    </rPh>
    <rPh sb="7" eb="9">
      <t>ガッコウ</t>
    </rPh>
    <phoneticPr fontId="2"/>
  </si>
  <si>
    <t>4203</t>
    <phoneticPr fontId="2"/>
  </si>
  <si>
    <t>九州文化学園調理師専修学校</t>
    <rPh sb="0" eb="2">
      <t>キュウシュウ</t>
    </rPh>
    <rPh sb="2" eb="4">
      <t>ブンカ</t>
    </rPh>
    <rPh sb="4" eb="6">
      <t>ガクエン</t>
    </rPh>
    <rPh sb="6" eb="9">
      <t>チョウリシ</t>
    </rPh>
    <rPh sb="9" eb="11">
      <t>センシュウ</t>
    </rPh>
    <rPh sb="11" eb="13">
      <t>ガッコウ</t>
    </rPh>
    <phoneticPr fontId="2"/>
  </si>
  <si>
    <t>4205</t>
    <phoneticPr fontId="2"/>
  </si>
  <si>
    <t>三川女子調理師学校</t>
    <rPh sb="0" eb="2">
      <t>ミカワ</t>
    </rPh>
    <rPh sb="2" eb="4">
      <t>ジョシ</t>
    </rPh>
    <rPh sb="4" eb="7">
      <t>チョウリシ</t>
    </rPh>
    <rPh sb="7" eb="9">
      <t>ガッコウ</t>
    </rPh>
    <phoneticPr fontId="2"/>
  </si>
  <si>
    <t>4207</t>
  </si>
  <si>
    <t>向陽高等学校調理科</t>
    <rPh sb="0" eb="2">
      <t>コウヨウ</t>
    </rPh>
    <rPh sb="2" eb="6">
      <t>コウトウガッコウ</t>
    </rPh>
    <rPh sb="6" eb="9">
      <t>チョウリカ</t>
    </rPh>
    <phoneticPr fontId="2"/>
  </si>
  <si>
    <t>熊本県</t>
    <rPh sb="0" eb="3">
      <t>クマモトケン</t>
    </rPh>
    <phoneticPr fontId="2"/>
  </si>
  <si>
    <t>4301</t>
    <phoneticPr fontId="2"/>
  </si>
  <si>
    <t>慶誠高等学校食物科</t>
    <rPh sb="0" eb="1">
      <t>ケイ</t>
    </rPh>
    <rPh sb="1" eb="2">
      <t>セイ</t>
    </rPh>
    <rPh sb="2" eb="6">
      <t>コウトウガッコウ</t>
    </rPh>
    <rPh sb="6" eb="9">
      <t>ショクモツカ</t>
    </rPh>
    <phoneticPr fontId="2"/>
  </si>
  <si>
    <t>4302</t>
    <phoneticPr fontId="2"/>
  </si>
  <si>
    <t>八代実業専門学校調理師養成科</t>
    <rPh sb="0" eb="2">
      <t>ヤツシロ</t>
    </rPh>
    <rPh sb="2" eb="4">
      <t>ジツギョウ</t>
    </rPh>
    <rPh sb="4" eb="6">
      <t>センモン</t>
    </rPh>
    <rPh sb="6" eb="8">
      <t>ガッコウ</t>
    </rPh>
    <rPh sb="8" eb="11">
      <t>チョウリシ</t>
    </rPh>
    <rPh sb="11" eb="13">
      <t>ヨウセイ</t>
    </rPh>
    <rPh sb="13" eb="14">
      <t>カ</t>
    </rPh>
    <phoneticPr fontId="2"/>
  </si>
  <si>
    <t>＊</t>
    <phoneticPr fontId="2"/>
  </si>
  <si>
    <t>4303</t>
    <phoneticPr fontId="2"/>
  </si>
  <si>
    <t>4304</t>
  </si>
  <si>
    <t>玉名女子高等学校食物科</t>
    <rPh sb="0" eb="2">
      <t>タマナ</t>
    </rPh>
    <rPh sb="2" eb="4">
      <t>ジョシ</t>
    </rPh>
    <rPh sb="4" eb="8">
      <t>コウトウガッコウ</t>
    </rPh>
    <rPh sb="8" eb="11">
      <t>ショクモツカ</t>
    </rPh>
    <phoneticPr fontId="2"/>
  </si>
  <si>
    <t>大分県</t>
    <rPh sb="0" eb="3">
      <t>オオイタケン</t>
    </rPh>
    <phoneticPr fontId="2"/>
  </si>
  <si>
    <t>4401</t>
    <phoneticPr fontId="2"/>
  </si>
  <si>
    <t>昭和学園高等学校調理科</t>
    <rPh sb="0" eb="2">
      <t>ショウワ</t>
    </rPh>
    <rPh sb="2" eb="4">
      <t>ガクエン</t>
    </rPh>
    <rPh sb="4" eb="6">
      <t>コウトウ</t>
    </rPh>
    <rPh sb="6" eb="8">
      <t>ガッコウ</t>
    </rPh>
    <rPh sb="8" eb="11">
      <t>チョウリカ</t>
    </rPh>
    <phoneticPr fontId="2"/>
  </si>
  <si>
    <t>4402</t>
    <phoneticPr fontId="2"/>
  </si>
  <si>
    <t>東九州龍谷高等学校食物科</t>
    <rPh sb="0" eb="3">
      <t>ヒガシキュウシュウ</t>
    </rPh>
    <rPh sb="3" eb="5">
      <t>リュウコク</t>
    </rPh>
    <rPh sb="5" eb="7">
      <t>コウトウ</t>
    </rPh>
    <rPh sb="7" eb="9">
      <t>ガッコウ</t>
    </rPh>
    <rPh sb="9" eb="12">
      <t>ショクモツカ</t>
    </rPh>
    <phoneticPr fontId="2"/>
  </si>
  <si>
    <t>4403</t>
    <phoneticPr fontId="2"/>
  </si>
  <si>
    <t>別府溝部学園高等学校食物科</t>
    <rPh sb="0" eb="2">
      <t>ベップ</t>
    </rPh>
    <rPh sb="2" eb="4">
      <t>ミゾベ</t>
    </rPh>
    <rPh sb="4" eb="6">
      <t>ガクエン</t>
    </rPh>
    <rPh sb="6" eb="8">
      <t>コウトウ</t>
    </rPh>
    <rPh sb="8" eb="10">
      <t>ガッコウ</t>
    </rPh>
    <rPh sb="10" eb="13">
      <t>ショクモツカ</t>
    </rPh>
    <phoneticPr fontId="2"/>
  </si>
  <si>
    <t>4404</t>
    <phoneticPr fontId="2"/>
  </si>
  <si>
    <t>福徳学院高等学校食物科</t>
    <rPh sb="0" eb="2">
      <t>フクトク</t>
    </rPh>
    <rPh sb="2" eb="4">
      <t>ガクイン</t>
    </rPh>
    <rPh sb="4" eb="6">
      <t>コウトウ</t>
    </rPh>
    <rPh sb="6" eb="8">
      <t>ガッコウ</t>
    </rPh>
    <rPh sb="8" eb="11">
      <t>ショクモツカ</t>
    </rPh>
    <phoneticPr fontId="2"/>
  </si>
  <si>
    <t>4405</t>
    <phoneticPr fontId="2"/>
  </si>
  <si>
    <t>田北調理師専門学校</t>
    <rPh sb="0" eb="2">
      <t>タキタ</t>
    </rPh>
    <rPh sb="2" eb="5">
      <t>チョウリシ</t>
    </rPh>
    <rPh sb="5" eb="7">
      <t>センモン</t>
    </rPh>
    <rPh sb="7" eb="9">
      <t>ガッコウ</t>
    </rPh>
    <phoneticPr fontId="2"/>
  </si>
  <si>
    <t>4406</t>
    <phoneticPr fontId="2"/>
  </si>
  <si>
    <t>楊志館高等学校調理科</t>
    <rPh sb="0" eb="1">
      <t>ヨウ</t>
    </rPh>
    <rPh sb="1" eb="2">
      <t>シ</t>
    </rPh>
    <rPh sb="2" eb="3">
      <t>カン</t>
    </rPh>
    <rPh sb="3" eb="5">
      <t>コウトウ</t>
    </rPh>
    <rPh sb="5" eb="7">
      <t>ガッコウ</t>
    </rPh>
    <rPh sb="7" eb="10">
      <t>チョウリカ</t>
    </rPh>
    <phoneticPr fontId="2"/>
  </si>
  <si>
    <t>4407</t>
    <phoneticPr fontId="2"/>
  </si>
  <si>
    <t>宮崎県</t>
    <rPh sb="0" eb="3">
      <t>ミヤザキケン</t>
    </rPh>
    <phoneticPr fontId="2"/>
  </si>
  <si>
    <t>4501</t>
    <phoneticPr fontId="2"/>
  </si>
  <si>
    <t>日章学園高等学校調理科</t>
    <rPh sb="0" eb="1">
      <t>ニチ</t>
    </rPh>
    <rPh sb="1" eb="2">
      <t>ショウ</t>
    </rPh>
    <rPh sb="2" eb="4">
      <t>ガクエン</t>
    </rPh>
    <rPh sb="4" eb="6">
      <t>コウトウ</t>
    </rPh>
    <rPh sb="6" eb="8">
      <t>ガッコウ</t>
    </rPh>
    <rPh sb="8" eb="11">
      <t>チョウリカ</t>
    </rPh>
    <phoneticPr fontId="2"/>
  </si>
  <si>
    <t>4504</t>
    <phoneticPr fontId="2"/>
  </si>
  <si>
    <t>都城東高等学校調理科</t>
    <rPh sb="0" eb="2">
      <t>ミヤコノジョウ</t>
    </rPh>
    <rPh sb="2" eb="3">
      <t>ヒガシ</t>
    </rPh>
    <rPh sb="3" eb="5">
      <t>コウトウ</t>
    </rPh>
    <rPh sb="5" eb="7">
      <t>ガッコウ</t>
    </rPh>
    <rPh sb="7" eb="10">
      <t>チョウリカ</t>
    </rPh>
    <phoneticPr fontId="2"/>
  </si>
  <si>
    <t>4505</t>
    <phoneticPr fontId="2"/>
  </si>
  <si>
    <t>4507</t>
    <phoneticPr fontId="2"/>
  </si>
  <si>
    <t>都城調理師高等専修学校</t>
    <rPh sb="0" eb="2">
      <t>ミヤコノジョウ</t>
    </rPh>
    <rPh sb="2" eb="4">
      <t>チョウリ</t>
    </rPh>
    <rPh sb="4" eb="5">
      <t>シ</t>
    </rPh>
    <rPh sb="5" eb="7">
      <t>コウトウ</t>
    </rPh>
    <rPh sb="7" eb="9">
      <t>センシュウ</t>
    </rPh>
    <rPh sb="9" eb="11">
      <t>ガッコウ</t>
    </rPh>
    <phoneticPr fontId="2"/>
  </si>
  <si>
    <t>4508</t>
  </si>
  <si>
    <t>日南学園高等学校調理科</t>
    <rPh sb="0" eb="2">
      <t>ニチナン</t>
    </rPh>
    <rPh sb="2" eb="4">
      <t>ガクエン</t>
    </rPh>
    <rPh sb="4" eb="8">
      <t>コウトウガッコウ</t>
    </rPh>
    <rPh sb="8" eb="11">
      <t>チョウリカ</t>
    </rPh>
    <phoneticPr fontId="2"/>
  </si>
  <si>
    <t>4509</t>
  </si>
  <si>
    <t>小林西高等学校調理科</t>
    <rPh sb="0" eb="2">
      <t>コバヤシ</t>
    </rPh>
    <rPh sb="2" eb="3">
      <t>ニシ</t>
    </rPh>
    <rPh sb="3" eb="7">
      <t>コウトウガッコウ</t>
    </rPh>
    <rPh sb="7" eb="10">
      <t>チョウリカ</t>
    </rPh>
    <phoneticPr fontId="2"/>
  </si>
  <si>
    <t>鹿児島県</t>
    <rPh sb="0" eb="4">
      <t>カゴシマケン</t>
    </rPh>
    <phoneticPr fontId="2"/>
  </si>
  <si>
    <t>4601</t>
    <phoneticPr fontId="2"/>
  </si>
  <si>
    <t>今村学園ライセンスアカデミー調理科　</t>
    <rPh sb="0" eb="2">
      <t>イマムラ</t>
    </rPh>
    <rPh sb="2" eb="4">
      <t>ガクエン</t>
    </rPh>
    <rPh sb="14" eb="17">
      <t>チョウリカ</t>
    </rPh>
    <phoneticPr fontId="2"/>
  </si>
  <si>
    <t>4603</t>
  </si>
  <si>
    <t>4604</t>
    <phoneticPr fontId="2"/>
  </si>
  <si>
    <t>鹿児島城西高等学校調理科</t>
    <rPh sb="0" eb="3">
      <t>カゴシマ</t>
    </rPh>
    <rPh sb="3" eb="5">
      <t>ジョウセイ</t>
    </rPh>
    <rPh sb="5" eb="7">
      <t>コウトウ</t>
    </rPh>
    <rPh sb="7" eb="9">
      <t>ガッコウ</t>
    </rPh>
    <rPh sb="9" eb="12">
      <t>チョウリカ</t>
    </rPh>
    <phoneticPr fontId="2"/>
  </si>
  <si>
    <t>4605</t>
    <phoneticPr fontId="2"/>
  </si>
  <si>
    <t>沖縄県</t>
    <rPh sb="0" eb="3">
      <t>オキナワケン</t>
    </rPh>
    <phoneticPr fontId="2"/>
  </si>
  <si>
    <t>4701</t>
    <phoneticPr fontId="2"/>
  </si>
  <si>
    <t>沖縄県立浦添工業高等学校調理科</t>
    <rPh sb="0" eb="2">
      <t>オキナワ</t>
    </rPh>
    <rPh sb="2" eb="4">
      <t>ケンリツ</t>
    </rPh>
    <rPh sb="4" eb="6">
      <t>ウラゾ</t>
    </rPh>
    <rPh sb="6" eb="8">
      <t>コウギョウ</t>
    </rPh>
    <rPh sb="8" eb="10">
      <t>コウトウ</t>
    </rPh>
    <rPh sb="10" eb="12">
      <t>ガッコウ</t>
    </rPh>
    <rPh sb="12" eb="15">
      <t>チョウリカ</t>
    </rPh>
    <phoneticPr fontId="2"/>
  </si>
  <si>
    <t>4702</t>
    <phoneticPr fontId="2"/>
  </si>
  <si>
    <t>4703</t>
    <phoneticPr fontId="2"/>
  </si>
  <si>
    <t>琉球調理師専修学校</t>
    <rPh sb="0" eb="2">
      <t>リュウキュウ</t>
    </rPh>
    <rPh sb="2" eb="5">
      <t>チョウリシ</t>
    </rPh>
    <rPh sb="5" eb="7">
      <t>センシュウ</t>
    </rPh>
    <rPh sb="7" eb="9">
      <t>ガッコウ</t>
    </rPh>
    <phoneticPr fontId="2"/>
  </si>
  <si>
    <t>4705</t>
    <phoneticPr fontId="2"/>
  </si>
  <si>
    <t>沖縄県立美里工業高等学校調理科</t>
    <rPh sb="0" eb="2">
      <t>オキナワ</t>
    </rPh>
    <rPh sb="2" eb="4">
      <t>ケンリツ</t>
    </rPh>
    <rPh sb="4" eb="6">
      <t>ミサト</t>
    </rPh>
    <rPh sb="6" eb="8">
      <t>コウギョウ</t>
    </rPh>
    <rPh sb="8" eb="10">
      <t>コウトウ</t>
    </rPh>
    <rPh sb="10" eb="12">
      <t>ガッコウ</t>
    </rPh>
    <rPh sb="12" eb="15">
      <t>チョウリカ</t>
    </rPh>
    <phoneticPr fontId="2"/>
  </si>
  <si>
    <t>九州　合計</t>
    <rPh sb="0" eb="2">
      <t>キュウシュウ</t>
    </rPh>
    <rPh sb="3" eb="5">
      <t>ゴウケイ</t>
    </rPh>
    <phoneticPr fontId="2"/>
  </si>
  <si>
    <t>合　　計</t>
    <rPh sb="0" eb="1">
      <t>ゴウ</t>
    </rPh>
    <rPh sb="3" eb="4">
      <t>ケイ</t>
    </rPh>
    <phoneticPr fontId="2"/>
  </si>
  <si>
    <t>専修学校</t>
    <rPh sb="0" eb="2">
      <t>センシュウ</t>
    </rPh>
    <rPh sb="2" eb="4">
      <t>ガッコウ</t>
    </rPh>
    <phoneticPr fontId="2"/>
  </si>
  <si>
    <t>専門</t>
    <rPh sb="0" eb="2">
      <t>センモン</t>
    </rPh>
    <phoneticPr fontId="2"/>
  </si>
  <si>
    <t>高等</t>
    <rPh sb="0" eb="2">
      <t>コウトウ</t>
    </rPh>
    <phoneticPr fontId="2"/>
  </si>
  <si>
    <t>一般</t>
    <rPh sb="0" eb="2">
      <t>イッパン</t>
    </rPh>
    <phoneticPr fontId="2"/>
  </si>
  <si>
    <t>専修
学校</t>
    <rPh sb="0" eb="2">
      <t>センシュウ</t>
    </rPh>
    <rPh sb="3" eb="5">
      <t>ガッコウ</t>
    </rPh>
    <phoneticPr fontId="2"/>
  </si>
  <si>
    <t>○</t>
    <phoneticPr fontId="2"/>
  </si>
  <si>
    <t>各種
学校</t>
    <rPh sb="0" eb="2">
      <t>カクシュ</t>
    </rPh>
    <rPh sb="3" eb="5">
      <t>ガッコウ</t>
    </rPh>
    <phoneticPr fontId="2"/>
  </si>
  <si>
    <t>高等
学校</t>
    <rPh sb="0" eb="2">
      <t>コウトウ</t>
    </rPh>
    <rPh sb="3" eb="5">
      <t>ガッコウ</t>
    </rPh>
    <phoneticPr fontId="2"/>
  </si>
  <si>
    <t>○</t>
    <phoneticPr fontId="2"/>
  </si>
  <si>
    <t>○</t>
    <phoneticPr fontId="2"/>
  </si>
  <si>
    <t>青森県合計</t>
    <rPh sb="0" eb="3">
      <t>アオモリケン</t>
    </rPh>
    <rPh sb="3" eb="5">
      <t>ゴウケイ</t>
    </rPh>
    <phoneticPr fontId="2"/>
  </si>
  <si>
    <t>岩手県合計</t>
    <rPh sb="0" eb="3">
      <t>イワテケン</t>
    </rPh>
    <rPh sb="3" eb="5">
      <t>ゴウケイ</t>
    </rPh>
    <phoneticPr fontId="2"/>
  </si>
  <si>
    <t>秋田県合計</t>
    <rPh sb="0" eb="3">
      <t>アキタケン</t>
    </rPh>
    <rPh sb="3" eb="5">
      <t>ゴウケイ</t>
    </rPh>
    <phoneticPr fontId="2"/>
  </si>
  <si>
    <t>山形県合計</t>
    <rPh sb="0" eb="3">
      <t>ヤマガタケン</t>
    </rPh>
    <rPh sb="3" eb="5">
      <t>ゴウケイ</t>
    </rPh>
    <phoneticPr fontId="2"/>
  </si>
  <si>
    <t>福島県合計</t>
    <rPh sb="0" eb="3">
      <t>フクシマケン</t>
    </rPh>
    <rPh sb="3" eb="5">
      <t>ゴウケイ</t>
    </rPh>
    <phoneticPr fontId="2"/>
  </si>
  <si>
    <t>都道府県</t>
    <rPh sb="0" eb="4">
      <t>トドウフケン</t>
    </rPh>
    <phoneticPr fontId="2"/>
  </si>
  <si>
    <t>会員</t>
    <rPh sb="0" eb="2">
      <t>カイイン</t>
    </rPh>
    <phoneticPr fontId="2"/>
  </si>
  <si>
    <t>施設ｺｰﾄﾞ</t>
    <rPh sb="0" eb="2">
      <t>シセツ</t>
    </rPh>
    <phoneticPr fontId="2"/>
  </si>
  <si>
    <t>調理師養成施設名</t>
    <rPh sb="0" eb="3">
      <t>チョウリシ</t>
    </rPh>
    <rPh sb="3" eb="5">
      <t>ヨウセイ</t>
    </rPh>
    <rPh sb="5" eb="7">
      <t>シセツ</t>
    </rPh>
    <rPh sb="7" eb="8">
      <t>メイ</t>
    </rPh>
    <phoneticPr fontId="2"/>
  </si>
  <si>
    <t>北海道</t>
    <rPh sb="0" eb="3">
      <t>ホッカイドウ</t>
    </rPh>
    <phoneticPr fontId="2"/>
  </si>
  <si>
    <t>＊</t>
    <phoneticPr fontId="2"/>
  </si>
  <si>
    <t>0104</t>
    <phoneticPr fontId="2"/>
  </si>
  <si>
    <t>＊</t>
    <phoneticPr fontId="2"/>
  </si>
  <si>
    <t>0105</t>
    <phoneticPr fontId="2"/>
  </si>
  <si>
    <t>＊</t>
    <phoneticPr fontId="2"/>
  </si>
  <si>
    <t>0107</t>
    <phoneticPr fontId="2"/>
  </si>
  <si>
    <t>＊</t>
    <phoneticPr fontId="2"/>
  </si>
  <si>
    <t>0108</t>
    <phoneticPr fontId="2"/>
  </si>
  <si>
    <t>光塩学園調理製菓専門学校</t>
    <rPh sb="0" eb="1">
      <t>ヒカル</t>
    </rPh>
    <rPh sb="1" eb="2">
      <t>シオ</t>
    </rPh>
    <rPh sb="2" eb="4">
      <t>ガクエン</t>
    </rPh>
    <rPh sb="4" eb="8">
      <t>チョウリシ</t>
    </rPh>
    <rPh sb="8" eb="12">
      <t>センモンガッコウ</t>
    </rPh>
    <phoneticPr fontId="2"/>
  </si>
  <si>
    <t>＊</t>
    <phoneticPr fontId="2"/>
  </si>
  <si>
    <t>0111</t>
    <phoneticPr fontId="2"/>
  </si>
  <si>
    <t>修学院札幌調理師専門学校</t>
    <rPh sb="0" eb="3">
      <t>シュウガクイン</t>
    </rPh>
    <rPh sb="3" eb="5">
      <t>サッポロ</t>
    </rPh>
    <rPh sb="5" eb="8">
      <t>チョウリシ</t>
    </rPh>
    <rPh sb="8" eb="10">
      <t>センモン</t>
    </rPh>
    <rPh sb="10" eb="12">
      <t>ガッコウ</t>
    </rPh>
    <phoneticPr fontId="2"/>
  </si>
  <si>
    <t>＊</t>
    <phoneticPr fontId="2"/>
  </si>
  <si>
    <t>0112</t>
    <phoneticPr fontId="2"/>
  </si>
  <si>
    <t>経専調理製菓専門学校調理師専攻科</t>
    <rPh sb="0" eb="1">
      <t>キョウ</t>
    </rPh>
    <rPh sb="1" eb="2">
      <t>アツム</t>
    </rPh>
    <rPh sb="2" eb="4">
      <t>チョウリ</t>
    </rPh>
    <rPh sb="4" eb="6">
      <t>セイカ</t>
    </rPh>
    <rPh sb="6" eb="8">
      <t>センモン</t>
    </rPh>
    <rPh sb="8" eb="10">
      <t>ガッコウ</t>
    </rPh>
    <rPh sb="10" eb="13">
      <t>チョウリシ</t>
    </rPh>
    <rPh sb="13" eb="15">
      <t>センコウ</t>
    </rPh>
    <rPh sb="15" eb="16">
      <t>カ</t>
    </rPh>
    <phoneticPr fontId="2"/>
  </si>
  <si>
    <t>＊</t>
    <phoneticPr fontId="2"/>
  </si>
  <si>
    <t>0113</t>
    <phoneticPr fontId="2"/>
  </si>
  <si>
    <t>旭川調理師専門学校</t>
    <rPh sb="0" eb="2">
      <t>アサヒカワ</t>
    </rPh>
    <rPh sb="2" eb="5">
      <t>チョウリシ</t>
    </rPh>
    <rPh sb="5" eb="7">
      <t>センモン</t>
    </rPh>
    <rPh sb="7" eb="9">
      <t>ガッコウ</t>
    </rPh>
    <phoneticPr fontId="2"/>
  </si>
  <si>
    <t>＊</t>
    <phoneticPr fontId="2"/>
  </si>
  <si>
    <t>0114</t>
    <phoneticPr fontId="2"/>
  </si>
  <si>
    <t>清尚学院高等学校調理科</t>
    <rPh sb="0" eb="2">
      <t>キヨナオ</t>
    </rPh>
    <rPh sb="2" eb="3">
      <t>ガク</t>
    </rPh>
    <rPh sb="3" eb="4">
      <t>イン</t>
    </rPh>
    <rPh sb="4" eb="6">
      <t>コウトウ</t>
    </rPh>
    <rPh sb="6" eb="8">
      <t>ガッコウ</t>
    </rPh>
    <rPh sb="8" eb="11">
      <t>チョウリカ</t>
    </rPh>
    <phoneticPr fontId="2"/>
  </si>
  <si>
    <t>＊</t>
    <phoneticPr fontId="2"/>
  </si>
  <si>
    <t>0115</t>
    <phoneticPr fontId="2"/>
  </si>
  <si>
    <t>帯広調理師専門学校</t>
    <rPh sb="0" eb="2">
      <t>オビヒロ</t>
    </rPh>
    <rPh sb="2" eb="5">
      <t>チョウリシ</t>
    </rPh>
    <rPh sb="5" eb="9">
      <t>センモンガッコウ</t>
    </rPh>
    <phoneticPr fontId="2"/>
  </si>
  <si>
    <t>0116</t>
    <phoneticPr fontId="2"/>
  </si>
  <si>
    <t>0117</t>
    <phoneticPr fontId="2"/>
  </si>
  <si>
    <t>北海道中央調理技術専門学校</t>
    <rPh sb="0" eb="3">
      <t>ホッカイドウ</t>
    </rPh>
    <rPh sb="3" eb="5">
      <t>チュウオウ</t>
    </rPh>
    <rPh sb="5" eb="7">
      <t>チョウリ</t>
    </rPh>
    <rPh sb="7" eb="9">
      <t>ギジュツ</t>
    </rPh>
    <rPh sb="9" eb="11">
      <t>センモン</t>
    </rPh>
    <rPh sb="11" eb="13">
      <t>ガッコウ</t>
    </rPh>
    <phoneticPr fontId="2"/>
  </si>
  <si>
    <t>非</t>
    <rPh sb="0" eb="1">
      <t>ヒ</t>
    </rPh>
    <phoneticPr fontId="2"/>
  </si>
  <si>
    <t>0119</t>
    <phoneticPr fontId="2"/>
  </si>
  <si>
    <t>北海道　合計</t>
    <rPh sb="0" eb="3">
      <t>ホッカイドウ</t>
    </rPh>
    <rPh sb="4" eb="6">
      <t>ゴウケイ</t>
    </rPh>
    <phoneticPr fontId="2"/>
  </si>
  <si>
    <t>青森県</t>
    <rPh sb="0" eb="3">
      <t>アオモリケン</t>
    </rPh>
    <phoneticPr fontId="2"/>
  </si>
  <si>
    <t>＊</t>
    <phoneticPr fontId="2"/>
  </si>
  <si>
    <t>0202</t>
    <phoneticPr fontId="2"/>
  </si>
  <si>
    <t>0203</t>
  </si>
  <si>
    <t>千葉学園高等学校調理科</t>
    <rPh sb="0" eb="2">
      <t>チバ</t>
    </rPh>
    <rPh sb="2" eb="4">
      <t>ガクエン</t>
    </rPh>
    <rPh sb="4" eb="6">
      <t>コウトウ</t>
    </rPh>
    <rPh sb="6" eb="8">
      <t>ガッコウ</t>
    </rPh>
    <rPh sb="8" eb="10">
      <t>チョウリ</t>
    </rPh>
    <rPh sb="10" eb="11">
      <t>カ</t>
    </rPh>
    <phoneticPr fontId="2"/>
  </si>
  <si>
    <t>＊</t>
    <phoneticPr fontId="2"/>
  </si>
  <si>
    <t>＊</t>
    <phoneticPr fontId="2"/>
  </si>
  <si>
    <t>0205</t>
    <phoneticPr fontId="2"/>
  </si>
  <si>
    <t>青森山田高等学校調理科</t>
    <rPh sb="0" eb="2">
      <t>アオモリ</t>
    </rPh>
    <rPh sb="2" eb="4">
      <t>ヤマダ</t>
    </rPh>
    <rPh sb="4" eb="6">
      <t>コウトウ</t>
    </rPh>
    <rPh sb="6" eb="8">
      <t>ガッコウ</t>
    </rPh>
    <rPh sb="8" eb="11">
      <t>チョウリカ</t>
    </rPh>
    <phoneticPr fontId="2"/>
  </si>
  <si>
    <t>＊</t>
    <phoneticPr fontId="2"/>
  </si>
  <si>
    <t>0206</t>
    <phoneticPr fontId="2"/>
  </si>
  <si>
    <t>東奥学園高等学校調理科</t>
    <rPh sb="0" eb="1">
      <t>トウ</t>
    </rPh>
    <rPh sb="1" eb="2">
      <t>オク</t>
    </rPh>
    <rPh sb="2" eb="4">
      <t>ガクエン</t>
    </rPh>
    <rPh sb="4" eb="6">
      <t>コウトウ</t>
    </rPh>
    <rPh sb="6" eb="8">
      <t>ガッコウ</t>
    </rPh>
    <rPh sb="8" eb="11">
      <t>チョウリカ</t>
    </rPh>
    <phoneticPr fontId="2"/>
  </si>
  <si>
    <t>0207</t>
  </si>
  <si>
    <t>青森県立百石高等学校食物調理科</t>
    <rPh sb="0" eb="2">
      <t>アオモリ</t>
    </rPh>
    <rPh sb="2" eb="4">
      <t>ケンリツ</t>
    </rPh>
    <rPh sb="4" eb="6">
      <t>モモイシ</t>
    </rPh>
    <rPh sb="6" eb="8">
      <t>コウトウ</t>
    </rPh>
    <rPh sb="8" eb="10">
      <t>ガッコウ</t>
    </rPh>
    <rPh sb="10" eb="12">
      <t>ショクモツ</t>
    </rPh>
    <rPh sb="12" eb="15">
      <t>チョウリカ</t>
    </rPh>
    <phoneticPr fontId="2"/>
  </si>
  <si>
    <t>岩手県</t>
    <rPh sb="0" eb="3">
      <t>イワテケン</t>
    </rPh>
    <phoneticPr fontId="2"/>
  </si>
  <si>
    <t>＊</t>
    <phoneticPr fontId="2"/>
  </si>
  <si>
    <t>0303</t>
    <phoneticPr fontId="2"/>
  </si>
  <si>
    <t>盛岡スコーレ高等学校総合学科調理師養成課程</t>
    <rPh sb="0" eb="2">
      <t>モリオカ</t>
    </rPh>
    <rPh sb="6" eb="8">
      <t>コウトウ</t>
    </rPh>
    <rPh sb="8" eb="10">
      <t>ガッコウ</t>
    </rPh>
    <rPh sb="10" eb="12">
      <t>ソウゴウ</t>
    </rPh>
    <rPh sb="12" eb="14">
      <t>ガッカ</t>
    </rPh>
    <rPh sb="14" eb="17">
      <t>チョウリシ</t>
    </rPh>
    <rPh sb="17" eb="19">
      <t>ヨウセイ</t>
    </rPh>
    <rPh sb="19" eb="21">
      <t>カテイ</t>
    </rPh>
    <phoneticPr fontId="2"/>
  </si>
  <si>
    <t>0304</t>
  </si>
  <si>
    <t>協和学院水沢第一高等学校調理科</t>
    <rPh sb="0" eb="2">
      <t>キョウワ</t>
    </rPh>
    <rPh sb="2" eb="4">
      <t>ガクイン</t>
    </rPh>
    <rPh sb="4" eb="6">
      <t>ミズサワ</t>
    </rPh>
    <rPh sb="6" eb="7">
      <t>ダイ</t>
    </rPh>
    <rPh sb="7" eb="8">
      <t>イチ</t>
    </rPh>
    <rPh sb="8" eb="10">
      <t>コウトウ</t>
    </rPh>
    <rPh sb="10" eb="12">
      <t>ガッコウ</t>
    </rPh>
    <rPh sb="12" eb="15">
      <t>チョウリカ</t>
    </rPh>
    <phoneticPr fontId="2"/>
  </si>
  <si>
    <t>0305</t>
  </si>
  <si>
    <t>0306</t>
  </si>
  <si>
    <t>岩手県立宮古水産高等学校食物科</t>
    <rPh sb="0" eb="2">
      <t>イワテ</t>
    </rPh>
    <rPh sb="2" eb="4">
      <t>ケンリツ</t>
    </rPh>
    <rPh sb="4" eb="6">
      <t>ミヤコ</t>
    </rPh>
    <rPh sb="6" eb="8">
      <t>スイサン</t>
    </rPh>
    <rPh sb="8" eb="12">
      <t>コウトウガッコウ</t>
    </rPh>
    <rPh sb="12" eb="15">
      <t>ショクモツカ</t>
    </rPh>
    <phoneticPr fontId="2"/>
  </si>
  <si>
    <t>0307</t>
    <phoneticPr fontId="2"/>
  </si>
  <si>
    <t>菜園調理師専門学校</t>
    <rPh sb="0" eb="2">
      <t>サイエン</t>
    </rPh>
    <rPh sb="2" eb="5">
      <t>チョウリシ</t>
    </rPh>
    <rPh sb="5" eb="7">
      <t>センモン</t>
    </rPh>
    <rPh sb="7" eb="9">
      <t>ガッコウ</t>
    </rPh>
    <phoneticPr fontId="2"/>
  </si>
  <si>
    <t>0308</t>
  </si>
  <si>
    <t>0309</t>
    <phoneticPr fontId="2"/>
  </si>
  <si>
    <t>北日本ハイテクニカル
クッキングカレッジ</t>
    <rPh sb="0" eb="3">
      <t>キタニホン</t>
    </rPh>
    <phoneticPr fontId="2"/>
  </si>
  <si>
    <t>宮城県</t>
    <rPh sb="0" eb="3">
      <t>ミヤギケン</t>
    </rPh>
    <phoneticPr fontId="2"/>
  </si>
  <si>
    <t>0401</t>
    <phoneticPr fontId="2"/>
  </si>
  <si>
    <t>宮城調理製菓専門学校</t>
    <rPh sb="0" eb="2">
      <t>ミヤギ</t>
    </rPh>
    <rPh sb="2" eb="4">
      <t>チョウリ</t>
    </rPh>
    <rPh sb="4" eb="6">
      <t>セイカ</t>
    </rPh>
    <rPh sb="6" eb="8">
      <t>センモン</t>
    </rPh>
    <rPh sb="8" eb="10">
      <t>ガッコウ</t>
    </rPh>
    <phoneticPr fontId="2"/>
  </si>
  <si>
    <t>0402</t>
    <phoneticPr fontId="2"/>
  </si>
  <si>
    <t>秋田県</t>
    <rPh sb="0" eb="3">
      <t>アキタケン</t>
    </rPh>
    <phoneticPr fontId="2"/>
  </si>
  <si>
    <t>0504</t>
  </si>
  <si>
    <t>国学館高等学校調理科</t>
    <rPh sb="0" eb="2">
      <t>コクガク</t>
    </rPh>
    <rPh sb="2" eb="3">
      <t>カン</t>
    </rPh>
    <rPh sb="3" eb="7">
      <t>コウトウガッコウ</t>
    </rPh>
    <rPh sb="7" eb="10">
      <t>チョウリカ</t>
    </rPh>
    <phoneticPr fontId="2"/>
  </si>
  <si>
    <t>山形県</t>
    <rPh sb="0" eb="3">
      <t>ヤマガタケン</t>
    </rPh>
    <phoneticPr fontId="2"/>
  </si>
  <si>
    <t>0602</t>
    <phoneticPr fontId="2"/>
  </si>
  <si>
    <t>酒田調理師専門学校</t>
    <rPh sb="0" eb="2">
      <t>サカタ</t>
    </rPh>
    <rPh sb="2" eb="5">
      <t>チョウリシ</t>
    </rPh>
    <rPh sb="5" eb="7">
      <t>センモン</t>
    </rPh>
    <rPh sb="7" eb="9">
      <t>ガッコウ</t>
    </rPh>
    <phoneticPr fontId="2"/>
  </si>
  <si>
    <t>＊</t>
    <phoneticPr fontId="2"/>
  </si>
  <si>
    <t>0603</t>
    <phoneticPr fontId="2"/>
  </si>
  <si>
    <t>山形調理師専門学校</t>
    <rPh sb="0" eb="2">
      <t>ヤマガタ</t>
    </rPh>
    <rPh sb="2" eb="5">
      <t>チョウリシ</t>
    </rPh>
    <rPh sb="5" eb="7">
      <t>センモン</t>
    </rPh>
    <rPh sb="7" eb="9">
      <t>ガッコウ</t>
    </rPh>
    <phoneticPr fontId="2"/>
  </si>
  <si>
    <t>0604</t>
    <phoneticPr fontId="2"/>
  </si>
  <si>
    <t>山形学院高等学校調理科</t>
    <rPh sb="0" eb="2">
      <t>ヤマガタ</t>
    </rPh>
    <rPh sb="2" eb="4">
      <t>ガクイン</t>
    </rPh>
    <rPh sb="4" eb="6">
      <t>コウトウ</t>
    </rPh>
    <rPh sb="6" eb="8">
      <t>ガッコウ</t>
    </rPh>
    <rPh sb="8" eb="11">
      <t>チョウリカ</t>
    </rPh>
    <phoneticPr fontId="2"/>
  </si>
  <si>
    <t>0605</t>
    <phoneticPr fontId="2"/>
  </si>
  <si>
    <t>＊</t>
    <phoneticPr fontId="2"/>
  </si>
  <si>
    <t>0607</t>
  </si>
  <si>
    <t>山形県立山辺高等学校</t>
    <rPh sb="0" eb="2">
      <t>ヤマガタ</t>
    </rPh>
    <rPh sb="2" eb="4">
      <t>ケンリツ</t>
    </rPh>
    <rPh sb="4" eb="6">
      <t>ヤマノベ</t>
    </rPh>
    <rPh sb="6" eb="10">
      <t>コウトウガッコウ</t>
    </rPh>
    <phoneticPr fontId="2"/>
  </si>
  <si>
    <t>福島県</t>
    <rPh sb="0" eb="3">
      <t>フクシマケン</t>
    </rPh>
    <phoneticPr fontId="2"/>
  </si>
  <si>
    <t>0701</t>
    <phoneticPr fontId="2"/>
  </si>
  <si>
    <t>郡山女子大学附属高等学校食物科</t>
    <rPh sb="0" eb="2">
      <t>コオリヤマ</t>
    </rPh>
    <rPh sb="2" eb="4">
      <t>ジョシ</t>
    </rPh>
    <rPh sb="4" eb="6">
      <t>ダイガク</t>
    </rPh>
    <rPh sb="6" eb="8">
      <t>フゾク</t>
    </rPh>
    <rPh sb="8" eb="10">
      <t>コウトウ</t>
    </rPh>
    <rPh sb="10" eb="12">
      <t>ガッコウ</t>
    </rPh>
    <rPh sb="12" eb="15">
      <t>ショクモツカ</t>
    </rPh>
    <phoneticPr fontId="2"/>
  </si>
  <si>
    <t>0702</t>
    <phoneticPr fontId="2"/>
  </si>
  <si>
    <t>福島東稜高等学校食物文化科</t>
    <rPh sb="0" eb="2">
      <t>フクシマ</t>
    </rPh>
    <rPh sb="2" eb="3">
      <t>ヒガシ</t>
    </rPh>
    <rPh sb="3" eb="4">
      <t>リョウ</t>
    </rPh>
    <rPh sb="4" eb="6">
      <t>コウトウ</t>
    </rPh>
    <rPh sb="6" eb="8">
      <t>ガッコウ</t>
    </rPh>
    <rPh sb="8" eb="10">
      <t>ショクモツ</t>
    </rPh>
    <rPh sb="10" eb="12">
      <t>ブンカ</t>
    </rPh>
    <rPh sb="12" eb="13">
      <t>カ</t>
    </rPh>
    <phoneticPr fontId="2"/>
  </si>
  <si>
    <t>＊</t>
    <phoneticPr fontId="2"/>
  </si>
  <si>
    <t>0703</t>
    <phoneticPr fontId="2"/>
  </si>
  <si>
    <t>日本調理技術専門学校</t>
    <rPh sb="0" eb="2">
      <t>ニホン</t>
    </rPh>
    <rPh sb="2" eb="4">
      <t>チョウリ</t>
    </rPh>
    <rPh sb="4" eb="6">
      <t>ギジュツ</t>
    </rPh>
    <rPh sb="6" eb="8">
      <t>センモン</t>
    </rPh>
    <rPh sb="8" eb="10">
      <t>ガッコウ</t>
    </rPh>
    <phoneticPr fontId="2"/>
  </si>
  <si>
    <t>東北　合計</t>
    <rPh sb="0" eb="2">
      <t>トウホク</t>
    </rPh>
    <rPh sb="3" eb="5">
      <t>ゴウケイ</t>
    </rPh>
    <phoneticPr fontId="2"/>
  </si>
  <si>
    <t>茨城県</t>
    <rPh sb="0" eb="3">
      <t>イバラギケン</t>
    </rPh>
    <phoneticPr fontId="2"/>
  </si>
  <si>
    <t>＊</t>
    <phoneticPr fontId="2"/>
  </si>
  <si>
    <t>0802</t>
    <phoneticPr fontId="2"/>
  </si>
  <si>
    <t>中川学園調理技術専門学校</t>
    <rPh sb="0" eb="2">
      <t>ナカガワ</t>
    </rPh>
    <rPh sb="2" eb="4">
      <t>ガクエン</t>
    </rPh>
    <rPh sb="4" eb="6">
      <t>チョウリ</t>
    </rPh>
    <rPh sb="6" eb="8">
      <t>ギジュツ</t>
    </rPh>
    <rPh sb="8" eb="10">
      <t>センモン</t>
    </rPh>
    <rPh sb="10" eb="12">
      <t>ガッコウ</t>
    </rPh>
    <phoneticPr fontId="2"/>
  </si>
  <si>
    <t>0803</t>
    <phoneticPr fontId="2"/>
  </si>
  <si>
    <t>＊</t>
    <phoneticPr fontId="2"/>
  </si>
  <si>
    <t>0804</t>
    <phoneticPr fontId="2"/>
  </si>
  <si>
    <t>栃木県</t>
    <rPh sb="0" eb="3">
      <t>トチギケン</t>
    </rPh>
    <phoneticPr fontId="2"/>
  </si>
  <si>
    <t>0901</t>
    <phoneticPr fontId="2"/>
  </si>
  <si>
    <t>宇都宮短期大学附属高等学校調理科</t>
    <rPh sb="0" eb="3">
      <t>ウツノミヤ</t>
    </rPh>
    <rPh sb="3" eb="5">
      <t>タンキ</t>
    </rPh>
    <rPh sb="5" eb="7">
      <t>ダイガク</t>
    </rPh>
    <rPh sb="7" eb="9">
      <t>フゾク</t>
    </rPh>
    <rPh sb="9" eb="11">
      <t>コウトウ</t>
    </rPh>
    <rPh sb="11" eb="13">
      <t>ガッコウ</t>
    </rPh>
    <rPh sb="13" eb="16">
      <t>チョウリカ</t>
    </rPh>
    <phoneticPr fontId="2"/>
  </si>
  <si>
    <t>0903</t>
    <phoneticPr fontId="2"/>
  </si>
  <si>
    <t>0904</t>
    <phoneticPr fontId="2"/>
  </si>
  <si>
    <t>0905</t>
    <phoneticPr fontId="2"/>
  </si>
  <si>
    <t>佐野清澄高等学校食物調理科</t>
    <rPh sb="0" eb="2">
      <t>サノ</t>
    </rPh>
    <rPh sb="2" eb="4">
      <t>キヨスミ</t>
    </rPh>
    <rPh sb="4" eb="6">
      <t>コウトウ</t>
    </rPh>
    <rPh sb="6" eb="8">
      <t>ガッコウ</t>
    </rPh>
    <rPh sb="8" eb="10">
      <t>ショクモツ</t>
    </rPh>
    <rPh sb="10" eb="13">
      <t>チョウリカ</t>
    </rPh>
    <phoneticPr fontId="2"/>
  </si>
  <si>
    <t>0906</t>
  </si>
  <si>
    <t>栃木県立矢板高等学校栄養食物科</t>
    <rPh sb="0" eb="2">
      <t>トチギ</t>
    </rPh>
    <rPh sb="2" eb="4">
      <t>ケンリツ</t>
    </rPh>
    <rPh sb="4" eb="6">
      <t>ヤイタ</t>
    </rPh>
    <rPh sb="6" eb="10">
      <t>コウトウガッコウ</t>
    </rPh>
    <rPh sb="10" eb="12">
      <t>エイヨウ</t>
    </rPh>
    <rPh sb="12" eb="15">
      <t>ショクモツカ</t>
    </rPh>
    <phoneticPr fontId="2"/>
  </si>
  <si>
    <t>0907</t>
  </si>
  <si>
    <t>群馬県</t>
    <rPh sb="0" eb="3">
      <t>グンマケン</t>
    </rPh>
    <phoneticPr fontId="2"/>
  </si>
  <si>
    <t>1001</t>
    <phoneticPr fontId="2"/>
  </si>
  <si>
    <t>群馬調理師専門学校</t>
    <rPh sb="0" eb="2">
      <t>グンマ</t>
    </rPh>
    <rPh sb="2" eb="5">
      <t>チョウリシ</t>
    </rPh>
    <rPh sb="5" eb="7">
      <t>センモン</t>
    </rPh>
    <rPh sb="7" eb="9">
      <t>ガッコウ</t>
    </rPh>
    <phoneticPr fontId="2"/>
  </si>
  <si>
    <t>1003</t>
  </si>
  <si>
    <t>桐生第一高等学校</t>
    <rPh sb="0" eb="2">
      <t>キリュウ</t>
    </rPh>
    <rPh sb="2" eb="3">
      <t>ダイ</t>
    </rPh>
    <rPh sb="3" eb="4">
      <t>イチ</t>
    </rPh>
    <rPh sb="4" eb="6">
      <t>コウトウ</t>
    </rPh>
    <rPh sb="6" eb="8">
      <t>ガッコウ</t>
    </rPh>
    <phoneticPr fontId="2"/>
  </si>
  <si>
    <t>1004</t>
    <phoneticPr fontId="2"/>
  </si>
  <si>
    <t>東日本調理師専門学校</t>
    <rPh sb="0" eb="3">
      <t>ヒガシニホン</t>
    </rPh>
    <rPh sb="3" eb="6">
      <t>チョウリシ</t>
    </rPh>
    <rPh sb="6" eb="8">
      <t>センモン</t>
    </rPh>
    <rPh sb="8" eb="10">
      <t>ガッコウ</t>
    </rPh>
    <phoneticPr fontId="2"/>
  </si>
  <si>
    <t>埼玉県</t>
    <rPh sb="0" eb="3">
      <t>サイタマケン</t>
    </rPh>
    <phoneticPr fontId="2"/>
  </si>
  <si>
    <t>1105</t>
    <phoneticPr fontId="2"/>
  </si>
  <si>
    <t>1107</t>
    <phoneticPr fontId="2"/>
  </si>
  <si>
    <t>埼玉県調理師専門学校</t>
    <rPh sb="0" eb="3">
      <t>サイタマケン</t>
    </rPh>
    <rPh sb="3" eb="6">
      <t>チョウリシ</t>
    </rPh>
    <rPh sb="6" eb="8">
      <t>センモン</t>
    </rPh>
    <rPh sb="8" eb="10">
      <t>ガッコウ</t>
    </rPh>
    <phoneticPr fontId="2"/>
  </si>
  <si>
    <t>1109</t>
    <phoneticPr fontId="2"/>
  </si>
  <si>
    <t>1110</t>
    <phoneticPr fontId="2"/>
  </si>
  <si>
    <t>埼玉県立新座総合技術高等学校食物調理科</t>
    <rPh sb="0" eb="2">
      <t>サイタマ</t>
    </rPh>
    <rPh sb="2" eb="4">
      <t>ケンリツ</t>
    </rPh>
    <rPh sb="4" eb="6">
      <t>ニイザ</t>
    </rPh>
    <rPh sb="6" eb="8">
      <t>ソウゴウ</t>
    </rPh>
    <rPh sb="8" eb="10">
      <t>ギジュツ</t>
    </rPh>
    <rPh sb="10" eb="12">
      <t>コウトウ</t>
    </rPh>
    <rPh sb="12" eb="14">
      <t>ガッコウ</t>
    </rPh>
    <rPh sb="14" eb="16">
      <t>ショクモツ</t>
    </rPh>
    <rPh sb="16" eb="19">
      <t>チョウリカ</t>
    </rPh>
    <phoneticPr fontId="2"/>
  </si>
  <si>
    <t>1111</t>
    <phoneticPr fontId="2"/>
  </si>
  <si>
    <t>＊</t>
    <phoneticPr fontId="2"/>
  </si>
  <si>
    <t>1112</t>
    <phoneticPr fontId="2"/>
  </si>
  <si>
    <t>埼玉県立越谷総合技術高等学校食物調理科</t>
    <rPh sb="0" eb="2">
      <t>サイタマ</t>
    </rPh>
    <rPh sb="2" eb="4">
      <t>ケンリツ</t>
    </rPh>
    <rPh sb="4" eb="6">
      <t>コシガヤ</t>
    </rPh>
    <rPh sb="6" eb="8">
      <t>ソウゴウ</t>
    </rPh>
    <rPh sb="8" eb="10">
      <t>ギジュツ</t>
    </rPh>
    <rPh sb="10" eb="12">
      <t>コウトウ</t>
    </rPh>
    <rPh sb="12" eb="14">
      <t>ガッコウ</t>
    </rPh>
    <rPh sb="14" eb="16">
      <t>ショクモツ</t>
    </rPh>
    <rPh sb="16" eb="19">
      <t>チョウリカ</t>
    </rPh>
    <phoneticPr fontId="2"/>
  </si>
  <si>
    <t>1115</t>
    <phoneticPr fontId="2"/>
  </si>
  <si>
    <t>国際学院高等学校総合学科調理師専攻</t>
    <rPh sb="0" eb="2">
      <t>コクサイ</t>
    </rPh>
    <rPh sb="2" eb="4">
      <t>ガクイン</t>
    </rPh>
    <rPh sb="4" eb="6">
      <t>コウトウ</t>
    </rPh>
    <rPh sb="6" eb="8">
      <t>ガッコウ</t>
    </rPh>
    <rPh sb="8" eb="10">
      <t>ソウゴウ</t>
    </rPh>
    <rPh sb="10" eb="12">
      <t>ガッカ</t>
    </rPh>
    <rPh sb="12" eb="15">
      <t>チョウリシ</t>
    </rPh>
    <rPh sb="15" eb="17">
      <t>センコウ</t>
    </rPh>
    <phoneticPr fontId="2"/>
  </si>
  <si>
    <t>千葉県</t>
    <rPh sb="0" eb="3">
      <t>チバケン</t>
    </rPh>
    <phoneticPr fontId="2"/>
  </si>
  <si>
    <t>1201</t>
    <phoneticPr fontId="2"/>
  </si>
  <si>
    <t>千葉調理師専門学校</t>
    <rPh sb="0" eb="2">
      <t>チバ</t>
    </rPh>
    <rPh sb="2" eb="5">
      <t>チョウリシ</t>
    </rPh>
    <rPh sb="5" eb="7">
      <t>センモン</t>
    </rPh>
    <rPh sb="7" eb="9">
      <t>ガッコウ</t>
    </rPh>
    <phoneticPr fontId="2"/>
  </si>
  <si>
    <t>1202</t>
    <phoneticPr fontId="2"/>
  </si>
  <si>
    <t>習志野調理師専門学校</t>
    <rPh sb="0" eb="3">
      <t>ナラシノ</t>
    </rPh>
    <rPh sb="3" eb="6">
      <t>チョウリシ</t>
    </rPh>
    <rPh sb="6" eb="8">
      <t>センモン</t>
    </rPh>
    <rPh sb="8" eb="10">
      <t>ガッコウ</t>
    </rPh>
    <phoneticPr fontId="2"/>
  </si>
  <si>
    <t>1203</t>
  </si>
  <si>
    <t>千葉県立佐倉東高等学校調理国際科</t>
    <rPh sb="0" eb="2">
      <t>チバ</t>
    </rPh>
    <rPh sb="2" eb="4">
      <t>ケンリツ</t>
    </rPh>
    <rPh sb="4" eb="6">
      <t>サクラ</t>
    </rPh>
    <rPh sb="6" eb="7">
      <t>ヒガシ</t>
    </rPh>
    <rPh sb="7" eb="11">
      <t>コウトウガッコウ</t>
    </rPh>
    <rPh sb="11" eb="13">
      <t>チョウリ</t>
    </rPh>
    <rPh sb="13" eb="15">
      <t>コクサイ</t>
    </rPh>
    <rPh sb="15" eb="16">
      <t>カ</t>
    </rPh>
    <phoneticPr fontId="2"/>
  </si>
  <si>
    <t>1207</t>
    <phoneticPr fontId="2"/>
  </si>
  <si>
    <t>東京学館総合技術高等学校食物調理科</t>
    <rPh sb="0" eb="2">
      <t>トウキョウ</t>
    </rPh>
    <rPh sb="2" eb="4">
      <t>ガッカン</t>
    </rPh>
    <rPh sb="4" eb="6">
      <t>ソウゴウ</t>
    </rPh>
    <rPh sb="6" eb="8">
      <t>ギジュツ</t>
    </rPh>
    <rPh sb="8" eb="10">
      <t>コウトウ</t>
    </rPh>
    <rPh sb="10" eb="12">
      <t>ガッコウ</t>
    </rPh>
    <rPh sb="12" eb="14">
      <t>ショクモツ</t>
    </rPh>
    <rPh sb="14" eb="17">
      <t>チョウリカ</t>
    </rPh>
    <phoneticPr fontId="2"/>
  </si>
  <si>
    <t>1208</t>
  </si>
  <si>
    <t>1209</t>
    <phoneticPr fontId="2"/>
  </si>
  <si>
    <t>東京都</t>
    <rPh sb="0" eb="3">
      <t>トウキョウト</t>
    </rPh>
    <phoneticPr fontId="2"/>
  </si>
  <si>
    <t>1301</t>
    <phoneticPr fontId="2"/>
  </si>
  <si>
    <t>1302</t>
    <phoneticPr fontId="2"/>
  </si>
  <si>
    <t>服部栄養専門学校栄養専門課程調理師本科調理高等課程調理師科</t>
    <rPh sb="0" eb="2">
      <t>ハットリ</t>
    </rPh>
    <rPh sb="2" eb="4">
      <t>エイヨウ</t>
    </rPh>
    <rPh sb="4" eb="6">
      <t>センモン</t>
    </rPh>
    <rPh sb="6" eb="8">
      <t>ガッコウ</t>
    </rPh>
    <rPh sb="8" eb="10">
      <t>エイヨウ</t>
    </rPh>
    <rPh sb="10" eb="12">
      <t>センモン</t>
    </rPh>
    <rPh sb="12" eb="14">
      <t>カテイ</t>
    </rPh>
    <rPh sb="14" eb="17">
      <t>チョウリシ</t>
    </rPh>
    <rPh sb="17" eb="19">
      <t>ホンカ</t>
    </rPh>
    <rPh sb="19" eb="21">
      <t>チョウリ</t>
    </rPh>
    <rPh sb="21" eb="23">
      <t>コウトウ</t>
    </rPh>
    <rPh sb="23" eb="25">
      <t>カテイ</t>
    </rPh>
    <rPh sb="25" eb="29">
      <t>チョウリシカ</t>
    </rPh>
    <phoneticPr fontId="2"/>
  </si>
  <si>
    <t>1303</t>
    <phoneticPr fontId="2"/>
  </si>
  <si>
    <t>1304</t>
    <phoneticPr fontId="2"/>
  </si>
  <si>
    <t>1305</t>
    <phoneticPr fontId="2"/>
  </si>
  <si>
    <t>新宿調理師専門学校</t>
    <rPh sb="0" eb="2">
      <t>シンジュク</t>
    </rPh>
    <rPh sb="2" eb="5">
      <t>チョウリシ</t>
    </rPh>
    <rPh sb="5" eb="7">
      <t>センモン</t>
    </rPh>
    <rPh sb="7" eb="9">
      <t>ガッコウ</t>
    </rPh>
    <phoneticPr fontId="2"/>
  </si>
  <si>
    <t>1306</t>
    <phoneticPr fontId="2"/>
  </si>
  <si>
    <t>東京マスダ学院調理師専門学校</t>
    <rPh sb="0" eb="2">
      <t>トウキョウ</t>
    </rPh>
    <rPh sb="5" eb="7">
      <t>ガクイン</t>
    </rPh>
    <rPh sb="7" eb="10">
      <t>チョウリシ</t>
    </rPh>
    <rPh sb="10" eb="12">
      <t>センモン</t>
    </rPh>
    <rPh sb="12" eb="14">
      <t>ガッコウ</t>
    </rPh>
    <phoneticPr fontId="2"/>
  </si>
  <si>
    <t>1309</t>
    <phoneticPr fontId="2"/>
  </si>
  <si>
    <t>武蔵野調理師専門学校</t>
    <rPh sb="0" eb="3">
      <t>ムサシノ</t>
    </rPh>
    <rPh sb="3" eb="6">
      <t>チョウリシ</t>
    </rPh>
    <rPh sb="6" eb="8">
      <t>センモン</t>
    </rPh>
    <rPh sb="8" eb="10">
      <t>ガッコウ</t>
    </rPh>
    <phoneticPr fontId="2"/>
  </si>
  <si>
    <t>1311</t>
    <phoneticPr fontId="2"/>
  </si>
  <si>
    <t>織田調理師専門学校</t>
    <rPh sb="0" eb="2">
      <t>オダ</t>
    </rPh>
    <rPh sb="2" eb="5">
      <t>チョウリシ</t>
    </rPh>
    <rPh sb="5" eb="7">
      <t>センモン</t>
    </rPh>
    <rPh sb="7" eb="9">
      <t>ガッコウ</t>
    </rPh>
    <phoneticPr fontId="2"/>
  </si>
  <si>
    <t>1312</t>
    <phoneticPr fontId="2"/>
  </si>
  <si>
    <t>1313</t>
    <phoneticPr fontId="2"/>
  </si>
  <si>
    <t>1316</t>
  </si>
  <si>
    <t>東京都立農業高等学校食物科</t>
    <rPh sb="0" eb="2">
      <t>トウキョウ</t>
    </rPh>
    <rPh sb="2" eb="4">
      <t>トリツ</t>
    </rPh>
    <rPh sb="4" eb="6">
      <t>ノウギョウ</t>
    </rPh>
    <rPh sb="6" eb="10">
      <t>コウトウガッコウ</t>
    </rPh>
    <rPh sb="10" eb="13">
      <t>ショクモツカ</t>
    </rPh>
    <phoneticPr fontId="2"/>
  </si>
  <si>
    <t>1317</t>
    <phoneticPr fontId="2"/>
  </si>
  <si>
    <t>東京誠心調理師専門学校</t>
    <rPh sb="0" eb="2">
      <t>トウキョウ</t>
    </rPh>
    <rPh sb="2" eb="4">
      <t>セイシン</t>
    </rPh>
    <rPh sb="4" eb="7">
      <t>チョウリシ</t>
    </rPh>
    <rPh sb="7" eb="9">
      <t>センモン</t>
    </rPh>
    <rPh sb="9" eb="11">
      <t>ガッコウ</t>
    </rPh>
    <phoneticPr fontId="2"/>
  </si>
  <si>
    <t>1320</t>
    <phoneticPr fontId="2"/>
  </si>
  <si>
    <t>駒場学園高等学校食物科</t>
    <rPh sb="0" eb="2">
      <t>コマバ</t>
    </rPh>
    <rPh sb="2" eb="4">
      <t>ガクエン</t>
    </rPh>
    <rPh sb="4" eb="6">
      <t>コウトウ</t>
    </rPh>
    <rPh sb="6" eb="8">
      <t>ガッコウ</t>
    </rPh>
    <rPh sb="8" eb="11">
      <t>ショクモツカ</t>
    </rPh>
    <phoneticPr fontId="2"/>
  </si>
  <si>
    <t>1321</t>
    <phoneticPr fontId="2"/>
  </si>
  <si>
    <t>西東京調理師専門学校</t>
    <rPh sb="0" eb="3">
      <t>ニシトウキョウ</t>
    </rPh>
    <rPh sb="3" eb="6">
      <t>チョウリシ</t>
    </rPh>
    <rPh sb="6" eb="8">
      <t>センモン</t>
    </rPh>
    <rPh sb="8" eb="10">
      <t>ガッコウ</t>
    </rPh>
    <phoneticPr fontId="2"/>
  </si>
  <si>
    <t>1322</t>
    <phoneticPr fontId="2"/>
  </si>
  <si>
    <t>1323</t>
    <phoneticPr fontId="2"/>
  </si>
  <si>
    <t>町田調理師専門学校</t>
    <rPh sb="0" eb="2">
      <t>マチダ</t>
    </rPh>
    <rPh sb="2" eb="5">
      <t>チョウリシ</t>
    </rPh>
    <rPh sb="5" eb="7">
      <t>センモン</t>
    </rPh>
    <rPh sb="7" eb="9">
      <t>ガッコウ</t>
    </rPh>
    <phoneticPr fontId="2"/>
  </si>
  <si>
    <t>1324</t>
    <phoneticPr fontId="2"/>
  </si>
  <si>
    <t>愛国高等学校家政科</t>
    <rPh sb="0" eb="2">
      <t>アイコク</t>
    </rPh>
    <rPh sb="2" eb="4">
      <t>コウトウ</t>
    </rPh>
    <rPh sb="4" eb="6">
      <t>ガッコウ</t>
    </rPh>
    <rPh sb="6" eb="9">
      <t>カセイカ</t>
    </rPh>
    <phoneticPr fontId="2"/>
  </si>
  <si>
    <t>＊</t>
    <phoneticPr fontId="2"/>
  </si>
  <si>
    <t>1326</t>
    <phoneticPr fontId="2"/>
  </si>
  <si>
    <t>萠愛調理師専門学校</t>
    <rPh sb="1" eb="2">
      <t>アイ</t>
    </rPh>
    <rPh sb="2" eb="5">
      <t>チョウリシ</t>
    </rPh>
    <rPh sb="5" eb="7">
      <t>センモン</t>
    </rPh>
    <rPh sb="7" eb="9">
      <t>ガッコウ</t>
    </rPh>
    <phoneticPr fontId="2"/>
  </si>
  <si>
    <t>1327</t>
    <phoneticPr fontId="2"/>
  </si>
  <si>
    <t>八王子実践高等学校家庭に関する学科調理科</t>
    <rPh sb="0" eb="3">
      <t>ハチオウジ</t>
    </rPh>
    <rPh sb="3" eb="5">
      <t>ジッセン</t>
    </rPh>
    <rPh sb="5" eb="7">
      <t>コウトウ</t>
    </rPh>
    <rPh sb="7" eb="9">
      <t>ガッコウ</t>
    </rPh>
    <rPh sb="9" eb="11">
      <t>カテイ</t>
    </rPh>
    <rPh sb="12" eb="13">
      <t>カン</t>
    </rPh>
    <rPh sb="15" eb="17">
      <t>ガッカ</t>
    </rPh>
    <rPh sb="17" eb="20">
      <t>チョウリカ</t>
    </rPh>
    <phoneticPr fontId="2"/>
  </si>
  <si>
    <t>＊</t>
    <phoneticPr fontId="2"/>
  </si>
  <si>
    <t>1328</t>
    <phoneticPr fontId="2"/>
  </si>
  <si>
    <t>東京　合計</t>
    <rPh sb="0" eb="2">
      <t>トウキョウ</t>
    </rPh>
    <rPh sb="3" eb="5">
      <t>ゴウケイ</t>
    </rPh>
    <phoneticPr fontId="2"/>
  </si>
  <si>
    <t>神奈川県</t>
    <rPh sb="0" eb="4">
      <t>カナガワケン</t>
    </rPh>
    <phoneticPr fontId="2"/>
  </si>
  <si>
    <t>1401</t>
    <phoneticPr fontId="2"/>
  </si>
  <si>
    <t>1405</t>
    <phoneticPr fontId="2"/>
  </si>
  <si>
    <t>崎村調理師専門学校</t>
    <rPh sb="0" eb="2">
      <t>サキムラ</t>
    </rPh>
    <rPh sb="2" eb="5">
      <t>チョウリシ</t>
    </rPh>
    <rPh sb="5" eb="7">
      <t>センモン</t>
    </rPh>
    <rPh sb="7" eb="9">
      <t>ガッコウ</t>
    </rPh>
    <phoneticPr fontId="2"/>
  </si>
  <si>
    <t>1406</t>
    <phoneticPr fontId="2"/>
  </si>
  <si>
    <t>1407</t>
    <phoneticPr fontId="2"/>
  </si>
  <si>
    <t>ヨコスカ調理師専門学校</t>
    <rPh sb="4" eb="7">
      <t>チョウリシ</t>
    </rPh>
    <rPh sb="7" eb="9">
      <t>センモン</t>
    </rPh>
    <rPh sb="9" eb="11">
      <t>ガッコウ</t>
    </rPh>
    <phoneticPr fontId="2"/>
  </si>
  <si>
    <t>1408</t>
    <phoneticPr fontId="2"/>
  </si>
  <si>
    <t>相模原調理師専門学校</t>
    <rPh sb="0" eb="3">
      <t>サガミハラ</t>
    </rPh>
    <rPh sb="3" eb="6">
      <t>チョウリシ</t>
    </rPh>
    <rPh sb="6" eb="8">
      <t>センモン</t>
    </rPh>
    <rPh sb="8" eb="10">
      <t>ガッコウ</t>
    </rPh>
    <phoneticPr fontId="2"/>
  </si>
  <si>
    <t>1409</t>
  </si>
  <si>
    <t>国際フード製菓専門学校</t>
    <rPh sb="0" eb="2">
      <t>コクサイ</t>
    </rPh>
    <rPh sb="5" eb="7">
      <t>セイカ</t>
    </rPh>
    <rPh sb="7" eb="9">
      <t>センモン</t>
    </rPh>
    <rPh sb="9" eb="11">
      <t>ガッコウ</t>
    </rPh>
    <phoneticPr fontId="2"/>
  </si>
  <si>
    <t>新潟県</t>
    <rPh sb="0" eb="3">
      <t>ニイガタケン</t>
    </rPh>
    <phoneticPr fontId="2"/>
  </si>
  <si>
    <t>＊</t>
    <phoneticPr fontId="2"/>
  </si>
  <si>
    <t>1501</t>
    <phoneticPr fontId="2"/>
  </si>
  <si>
    <t>新潟調理師専門学校</t>
    <rPh sb="0" eb="2">
      <t>ニイガタ</t>
    </rPh>
    <rPh sb="2" eb="5">
      <t>チョウリシ</t>
    </rPh>
    <rPh sb="5" eb="7">
      <t>センモン</t>
    </rPh>
    <rPh sb="7" eb="9">
      <t>ガッコウ</t>
    </rPh>
    <phoneticPr fontId="2"/>
  </si>
  <si>
    <t>1502</t>
    <phoneticPr fontId="2"/>
  </si>
  <si>
    <t>1503</t>
  </si>
  <si>
    <t>新潟県立新潟中央高等学校食物科</t>
    <rPh sb="0" eb="2">
      <t>ニイガタ</t>
    </rPh>
    <rPh sb="2" eb="4">
      <t>ケンリツ</t>
    </rPh>
    <rPh sb="4" eb="6">
      <t>ニイガタ</t>
    </rPh>
    <rPh sb="6" eb="8">
      <t>チュウオウ</t>
    </rPh>
    <rPh sb="8" eb="12">
      <t>コウトウガッコウ</t>
    </rPh>
    <rPh sb="12" eb="15">
      <t>ショクモツカ</t>
    </rPh>
    <phoneticPr fontId="2"/>
  </si>
  <si>
    <t>1504</t>
    <phoneticPr fontId="2"/>
  </si>
  <si>
    <t>悠久山栄養調理専門学校</t>
    <rPh sb="0" eb="3">
      <t>ユウキュウザン</t>
    </rPh>
    <rPh sb="3" eb="5">
      <t>エイヨウ</t>
    </rPh>
    <rPh sb="5" eb="7">
      <t>チョウリ</t>
    </rPh>
    <rPh sb="7" eb="9">
      <t>センモン</t>
    </rPh>
    <rPh sb="9" eb="11">
      <t>ガッコウ</t>
    </rPh>
    <phoneticPr fontId="2"/>
  </si>
  <si>
    <t>1506</t>
    <phoneticPr fontId="2"/>
  </si>
  <si>
    <t>富山県</t>
    <rPh sb="0" eb="3">
      <t>トヤマケン</t>
    </rPh>
    <phoneticPr fontId="2"/>
  </si>
  <si>
    <t>1601</t>
    <phoneticPr fontId="2"/>
  </si>
  <si>
    <t>高岡龍谷高等学校調理科</t>
    <rPh sb="0" eb="2">
      <t>タカオカ</t>
    </rPh>
    <rPh sb="2" eb="4">
      <t>リュウコク</t>
    </rPh>
    <rPh sb="4" eb="6">
      <t>コウトウ</t>
    </rPh>
    <rPh sb="6" eb="8">
      <t>ガッコウ</t>
    </rPh>
    <rPh sb="8" eb="11">
      <t>チョウリカ</t>
    </rPh>
    <phoneticPr fontId="2"/>
  </si>
  <si>
    <t>1603</t>
    <phoneticPr fontId="2"/>
  </si>
  <si>
    <t>富山県立雄峰高等学校専攻科調理師養成課程　　</t>
    <rPh sb="0" eb="2">
      <t>トヤマ</t>
    </rPh>
    <rPh sb="2" eb="4">
      <t>ケンリツ</t>
    </rPh>
    <rPh sb="4" eb="6">
      <t>ユウホウ</t>
    </rPh>
    <rPh sb="6" eb="8">
      <t>コウトウ</t>
    </rPh>
    <rPh sb="8" eb="10">
      <t>ガッコウ</t>
    </rPh>
    <rPh sb="10" eb="12">
      <t>センコウ</t>
    </rPh>
    <rPh sb="12" eb="13">
      <t>カ</t>
    </rPh>
    <rPh sb="13" eb="16">
      <t>チョウリシ</t>
    </rPh>
    <rPh sb="16" eb="18">
      <t>ヨウセイ</t>
    </rPh>
    <rPh sb="18" eb="20">
      <t>カテイ</t>
    </rPh>
    <phoneticPr fontId="2"/>
  </si>
  <si>
    <t>石川県</t>
    <rPh sb="0" eb="3">
      <t>イシカワケン</t>
    </rPh>
    <phoneticPr fontId="2"/>
  </si>
  <si>
    <t>1702</t>
    <phoneticPr fontId="2"/>
  </si>
  <si>
    <t>石川県調理師専門学校</t>
    <rPh sb="0" eb="3">
      <t>イシカワケン</t>
    </rPh>
    <rPh sb="3" eb="6">
      <t>チョウリシ</t>
    </rPh>
    <rPh sb="6" eb="8">
      <t>センモン</t>
    </rPh>
    <rPh sb="8" eb="10">
      <t>ガッコウ</t>
    </rPh>
    <phoneticPr fontId="2"/>
  </si>
  <si>
    <t>1703</t>
    <phoneticPr fontId="2"/>
  </si>
  <si>
    <t>鵬学園高等学校調理科</t>
    <rPh sb="0" eb="1">
      <t>オオトリ</t>
    </rPh>
    <rPh sb="1" eb="3">
      <t>ガクエン</t>
    </rPh>
    <rPh sb="3" eb="5">
      <t>コウトウ</t>
    </rPh>
    <rPh sb="5" eb="7">
      <t>ガッコウ</t>
    </rPh>
    <rPh sb="7" eb="10">
      <t>チョウリカ</t>
    </rPh>
    <phoneticPr fontId="2"/>
  </si>
  <si>
    <t>福井県</t>
    <rPh sb="0" eb="3">
      <t>フクイケン</t>
    </rPh>
    <phoneticPr fontId="2"/>
  </si>
  <si>
    <t>1801</t>
    <phoneticPr fontId="2"/>
  </si>
  <si>
    <t>啓新高等学校調理科</t>
    <rPh sb="0" eb="1">
      <t>ケイ</t>
    </rPh>
    <rPh sb="1" eb="2">
      <t>シン</t>
    </rPh>
    <rPh sb="2" eb="4">
      <t>コウトウ</t>
    </rPh>
    <rPh sb="4" eb="6">
      <t>ガッコウ</t>
    </rPh>
    <rPh sb="6" eb="9">
      <t>チョウリカ</t>
    </rPh>
    <phoneticPr fontId="2"/>
  </si>
  <si>
    <t>1802</t>
    <phoneticPr fontId="2"/>
  </si>
  <si>
    <t>1803</t>
  </si>
  <si>
    <t>福井県立美方高等学校食物科</t>
    <rPh sb="0" eb="2">
      <t>フクイ</t>
    </rPh>
    <rPh sb="2" eb="4">
      <t>ケンリツ</t>
    </rPh>
    <rPh sb="4" eb="6">
      <t>ミカタ</t>
    </rPh>
    <rPh sb="6" eb="10">
      <t>コウトウガッコウ</t>
    </rPh>
    <rPh sb="10" eb="13">
      <t>ショクモツカ</t>
    </rPh>
    <phoneticPr fontId="2"/>
  </si>
  <si>
    <t>1805</t>
  </si>
  <si>
    <t>山梨県</t>
    <rPh sb="0" eb="3">
      <t>ヤマナシケン</t>
    </rPh>
    <phoneticPr fontId="2"/>
  </si>
  <si>
    <t>長野県</t>
    <rPh sb="0" eb="3">
      <t>ナガノケン</t>
    </rPh>
    <phoneticPr fontId="2"/>
  </si>
  <si>
    <t>2001</t>
    <phoneticPr fontId="2"/>
  </si>
  <si>
    <t>長野調理製菓専門学校</t>
    <rPh sb="0" eb="2">
      <t>ナガノ</t>
    </rPh>
    <rPh sb="2" eb="4">
      <t>チョウリ</t>
    </rPh>
    <rPh sb="4" eb="6">
      <t>セイカ</t>
    </rPh>
    <rPh sb="6" eb="8">
      <t>センモン</t>
    </rPh>
    <rPh sb="8" eb="10">
      <t>ガッコウ</t>
    </rPh>
    <phoneticPr fontId="2"/>
  </si>
  <si>
    <t>2002</t>
    <phoneticPr fontId="2"/>
  </si>
  <si>
    <t>松本第一高等学校食物科</t>
    <rPh sb="0" eb="2">
      <t>マツモト</t>
    </rPh>
    <rPh sb="2" eb="4">
      <t>ダイイチ</t>
    </rPh>
    <rPh sb="4" eb="6">
      <t>コウトウ</t>
    </rPh>
    <rPh sb="6" eb="8">
      <t>ガッコウ</t>
    </rPh>
    <rPh sb="8" eb="11">
      <t>ショクモツカ</t>
    </rPh>
    <phoneticPr fontId="2"/>
  </si>
  <si>
    <t>2003</t>
    <phoneticPr fontId="2"/>
  </si>
  <si>
    <t>松本調理師製菓師専門学校</t>
    <rPh sb="0" eb="2">
      <t>マツモト</t>
    </rPh>
    <rPh sb="2" eb="5">
      <t>チョウリシ</t>
    </rPh>
    <rPh sb="5" eb="8">
      <t>セイカシ</t>
    </rPh>
    <rPh sb="8" eb="10">
      <t>センモン</t>
    </rPh>
    <rPh sb="10" eb="12">
      <t>ガッコウ</t>
    </rPh>
    <phoneticPr fontId="2"/>
  </si>
  <si>
    <t>関東甲信越　合計</t>
    <rPh sb="0" eb="2">
      <t>カントウ</t>
    </rPh>
    <rPh sb="2" eb="5">
      <t>コウシンエツ</t>
    </rPh>
    <rPh sb="6" eb="8">
      <t>ゴウケイ</t>
    </rPh>
    <phoneticPr fontId="2"/>
  </si>
  <si>
    <t>岐阜県</t>
    <rPh sb="0" eb="3">
      <t>ギフケン</t>
    </rPh>
    <phoneticPr fontId="2"/>
  </si>
  <si>
    <t>2101</t>
    <phoneticPr fontId="2"/>
  </si>
  <si>
    <t>岐阜調理専門学校</t>
    <rPh sb="0" eb="2">
      <t>ギフ</t>
    </rPh>
    <rPh sb="2" eb="4">
      <t>チョウリ</t>
    </rPh>
    <rPh sb="4" eb="6">
      <t>センモン</t>
    </rPh>
    <rPh sb="6" eb="8">
      <t>ガッコウ</t>
    </rPh>
    <phoneticPr fontId="2"/>
  </si>
  <si>
    <t>2104</t>
    <phoneticPr fontId="2"/>
  </si>
  <si>
    <t>岐阜県立大垣桜高等学校食物科</t>
    <rPh sb="0" eb="2">
      <t>ギフ</t>
    </rPh>
    <rPh sb="2" eb="4">
      <t>ケンリツ</t>
    </rPh>
    <rPh sb="4" eb="6">
      <t>オオガキ</t>
    </rPh>
    <rPh sb="6" eb="7">
      <t>サクラ</t>
    </rPh>
    <rPh sb="7" eb="11">
      <t>コウトウガッコウ</t>
    </rPh>
    <rPh sb="11" eb="14">
      <t>ショクモツカ</t>
    </rPh>
    <phoneticPr fontId="2"/>
  </si>
  <si>
    <t>2106</t>
    <phoneticPr fontId="2"/>
  </si>
  <si>
    <t>岐阜女子高等学校食物科</t>
    <rPh sb="0" eb="2">
      <t>ギフ</t>
    </rPh>
    <rPh sb="2" eb="4">
      <t>ジョシ</t>
    </rPh>
    <rPh sb="4" eb="6">
      <t>コウトウ</t>
    </rPh>
    <rPh sb="6" eb="8">
      <t>ガッコウ</t>
    </rPh>
    <rPh sb="8" eb="11">
      <t>ショクモツカ</t>
    </rPh>
    <phoneticPr fontId="2"/>
  </si>
  <si>
    <t>2108</t>
    <phoneticPr fontId="2"/>
  </si>
  <si>
    <t>静岡県</t>
    <rPh sb="0" eb="3">
      <t>シズオカケン</t>
    </rPh>
    <phoneticPr fontId="2"/>
  </si>
  <si>
    <t>2201</t>
    <phoneticPr fontId="2"/>
  </si>
  <si>
    <t>川口調理師専門学校</t>
    <rPh sb="0" eb="2">
      <t>カワグチ</t>
    </rPh>
    <rPh sb="2" eb="5">
      <t>チョウリシ</t>
    </rPh>
    <rPh sb="5" eb="7">
      <t>センモン</t>
    </rPh>
    <rPh sb="7" eb="9">
      <t>ガッコウ</t>
    </rPh>
    <phoneticPr fontId="2"/>
  </si>
  <si>
    <t>2202</t>
    <phoneticPr fontId="2"/>
  </si>
  <si>
    <t>浜松調理菓子専門学校</t>
    <rPh sb="0" eb="2">
      <t>ハママツ</t>
    </rPh>
    <rPh sb="2" eb="4">
      <t>チョウリ</t>
    </rPh>
    <rPh sb="4" eb="5">
      <t>カ</t>
    </rPh>
    <rPh sb="5" eb="6">
      <t>コ</t>
    </rPh>
    <rPh sb="6" eb="8">
      <t>センモン</t>
    </rPh>
    <rPh sb="8" eb="10">
      <t>ガッコウ</t>
    </rPh>
    <phoneticPr fontId="2"/>
  </si>
  <si>
    <t>2203</t>
    <phoneticPr fontId="2"/>
  </si>
  <si>
    <t>富士調理製菓専門学校</t>
    <rPh sb="0" eb="2">
      <t>フジ</t>
    </rPh>
    <rPh sb="2" eb="4">
      <t>チョウリ</t>
    </rPh>
    <rPh sb="4" eb="6">
      <t>セイカ</t>
    </rPh>
    <rPh sb="6" eb="8">
      <t>センモン</t>
    </rPh>
    <rPh sb="8" eb="10">
      <t>ガッコウ</t>
    </rPh>
    <phoneticPr fontId="2"/>
  </si>
  <si>
    <t>＊</t>
    <phoneticPr fontId="2"/>
  </si>
  <si>
    <t>2206</t>
    <phoneticPr fontId="2"/>
  </si>
  <si>
    <t>藤枝順心高等学校食物科</t>
    <rPh sb="0" eb="2">
      <t>フジエダ</t>
    </rPh>
    <rPh sb="2" eb="3">
      <t>ジュン</t>
    </rPh>
    <rPh sb="3" eb="4">
      <t>シン</t>
    </rPh>
    <rPh sb="4" eb="6">
      <t>コウトウ</t>
    </rPh>
    <rPh sb="6" eb="8">
      <t>ガッコウ</t>
    </rPh>
    <rPh sb="8" eb="11">
      <t>ショクモツカ</t>
    </rPh>
    <phoneticPr fontId="2"/>
  </si>
  <si>
    <t>2207</t>
    <phoneticPr fontId="2"/>
  </si>
  <si>
    <t>中央歯科衛生士調理製菓専門学校</t>
    <rPh sb="0" eb="2">
      <t>チュウオウ</t>
    </rPh>
    <rPh sb="2" eb="4">
      <t>シカ</t>
    </rPh>
    <rPh sb="4" eb="7">
      <t>エイセイシ</t>
    </rPh>
    <rPh sb="7" eb="9">
      <t>チョウリ</t>
    </rPh>
    <rPh sb="9" eb="11">
      <t>セイカ</t>
    </rPh>
    <rPh sb="11" eb="13">
      <t>センモン</t>
    </rPh>
    <rPh sb="13" eb="15">
      <t>ガッコウ</t>
    </rPh>
    <phoneticPr fontId="2"/>
  </si>
  <si>
    <t>2208</t>
    <phoneticPr fontId="2"/>
  </si>
  <si>
    <t>中遠調理師家政専門学校</t>
    <rPh sb="0" eb="1">
      <t>チュウ</t>
    </rPh>
    <rPh sb="1" eb="2">
      <t>エン</t>
    </rPh>
    <rPh sb="2" eb="4">
      <t>チョウリ</t>
    </rPh>
    <rPh sb="4" eb="5">
      <t>シ</t>
    </rPh>
    <rPh sb="5" eb="7">
      <t>カセイ</t>
    </rPh>
    <rPh sb="7" eb="9">
      <t>センモン</t>
    </rPh>
    <rPh sb="9" eb="11">
      <t>ガッコウ</t>
    </rPh>
    <phoneticPr fontId="2"/>
  </si>
  <si>
    <t>2210</t>
    <phoneticPr fontId="2"/>
  </si>
  <si>
    <t>東海調理製菓専門学校</t>
    <rPh sb="0" eb="2">
      <t>トウカイ</t>
    </rPh>
    <rPh sb="2" eb="4">
      <t>チョウリ</t>
    </rPh>
    <rPh sb="4" eb="6">
      <t>セイカ</t>
    </rPh>
    <rPh sb="6" eb="8">
      <t>センモン</t>
    </rPh>
    <rPh sb="8" eb="10">
      <t>ガッコウ</t>
    </rPh>
    <phoneticPr fontId="2"/>
  </si>
  <si>
    <t>2211</t>
    <phoneticPr fontId="2"/>
  </si>
  <si>
    <t>愛知県</t>
    <rPh sb="0" eb="3">
      <t>アイチケン</t>
    </rPh>
    <phoneticPr fontId="2"/>
  </si>
  <si>
    <t>2302</t>
    <phoneticPr fontId="2"/>
  </si>
  <si>
    <t>藤ノ花女子高等学校食物科</t>
    <rPh sb="0" eb="1">
      <t>フジ</t>
    </rPh>
    <rPh sb="2" eb="3">
      <t>ハナ</t>
    </rPh>
    <rPh sb="3" eb="5">
      <t>ジョシ</t>
    </rPh>
    <rPh sb="5" eb="7">
      <t>コウトウ</t>
    </rPh>
    <rPh sb="7" eb="9">
      <t>ガッコウ</t>
    </rPh>
    <rPh sb="9" eb="12">
      <t>ショクモツカ</t>
    </rPh>
    <phoneticPr fontId="2"/>
  </si>
  <si>
    <t>2303</t>
    <phoneticPr fontId="2"/>
  </si>
  <si>
    <t>2304</t>
    <phoneticPr fontId="2"/>
  </si>
  <si>
    <t>名古屋調理師専門学校</t>
    <rPh sb="0" eb="3">
      <t>ナゴヤ</t>
    </rPh>
    <rPh sb="3" eb="6">
      <t>チョウリシ</t>
    </rPh>
    <rPh sb="6" eb="8">
      <t>センモン</t>
    </rPh>
    <rPh sb="8" eb="10">
      <t>ガッコウ</t>
    </rPh>
    <phoneticPr fontId="2"/>
  </si>
  <si>
    <t>2306</t>
    <phoneticPr fontId="2"/>
  </si>
  <si>
    <t>愛知調理専門学校</t>
    <rPh sb="0" eb="2">
      <t>アイチ</t>
    </rPh>
    <rPh sb="2" eb="4">
      <t>チョウリ</t>
    </rPh>
    <rPh sb="4" eb="6">
      <t>センモン</t>
    </rPh>
    <rPh sb="6" eb="8">
      <t>ガッコウ</t>
    </rPh>
    <phoneticPr fontId="2"/>
  </si>
  <si>
    <t>2308</t>
    <phoneticPr fontId="2"/>
  </si>
  <si>
    <t>2309</t>
    <phoneticPr fontId="2"/>
  </si>
  <si>
    <t>専修学校東洋調理技術学院</t>
    <rPh sb="0" eb="2">
      <t>センシュウ</t>
    </rPh>
    <rPh sb="2" eb="4">
      <t>ガッコウ</t>
    </rPh>
    <rPh sb="4" eb="6">
      <t>トウヨウ</t>
    </rPh>
    <rPh sb="6" eb="8">
      <t>チョウリ</t>
    </rPh>
    <rPh sb="8" eb="10">
      <t>ギジュツ</t>
    </rPh>
    <rPh sb="10" eb="12">
      <t>ガクイン</t>
    </rPh>
    <phoneticPr fontId="2"/>
  </si>
  <si>
    <t>2312</t>
    <phoneticPr fontId="2"/>
  </si>
  <si>
    <t>国際調理師専門学校名駅校</t>
    <rPh sb="0" eb="2">
      <t>コクサイ</t>
    </rPh>
    <rPh sb="2" eb="5">
      <t>チョウリシ</t>
    </rPh>
    <rPh sb="5" eb="7">
      <t>センモン</t>
    </rPh>
    <rPh sb="7" eb="9">
      <t>ガッコウ</t>
    </rPh>
    <rPh sb="9" eb="11">
      <t>メイエキ</t>
    </rPh>
    <rPh sb="11" eb="12">
      <t>コウ</t>
    </rPh>
    <phoneticPr fontId="2"/>
  </si>
  <si>
    <t>2313</t>
    <phoneticPr fontId="2"/>
  </si>
  <si>
    <t>豊橋市立家政高等専修学校</t>
    <rPh sb="0" eb="2">
      <t>トヨハシ</t>
    </rPh>
    <rPh sb="2" eb="4">
      <t>シリツ</t>
    </rPh>
    <rPh sb="4" eb="6">
      <t>カセイ</t>
    </rPh>
    <rPh sb="6" eb="8">
      <t>コウトウ</t>
    </rPh>
    <rPh sb="8" eb="10">
      <t>センシュウ</t>
    </rPh>
    <rPh sb="10" eb="12">
      <t>ガッコウ</t>
    </rPh>
    <phoneticPr fontId="2"/>
  </si>
  <si>
    <t>2314</t>
    <phoneticPr fontId="2"/>
  </si>
  <si>
    <t>山本学園情報文化専門学校調理師科</t>
    <rPh sb="0" eb="2">
      <t>ヤマモト</t>
    </rPh>
    <rPh sb="2" eb="4">
      <t>ガクエン</t>
    </rPh>
    <rPh sb="4" eb="6">
      <t>ジョウホウ</t>
    </rPh>
    <rPh sb="6" eb="8">
      <t>ブンカ</t>
    </rPh>
    <rPh sb="8" eb="10">
      <t>センモン</t>
    </rPh>
    <rPh sb="10" eb="12">
      <t>ガッコウ</t>
    </rPh>
    <rPh sb="12" eb="16">
      <t>チョウリシカ</t>
    </rPh>
    <phoneticPr fontId="2"/>
  </si>
  <si>
    <t>2315</t>
    <phoneticPr fontId="2"/>
  </si>
  <si>
    <t>2316</t>
    <phoneticPr fontId="2"/>
  </si>
  <si>
    <t>2317</t>
    <phoneticPr fontId="2"/>
  </si>
  <si>
    <t>専修学校さつき調理･福祉学院調理師科</t>
    <rPh sb="0" eb="2">
      <t>センシュウ</t>
    </rPh>
    <rPh sb="2" eb="4">
      <t>ガッコウ</t>
    </rPh>
    <rPh sb="7" eb="9">
      <t>チョウリ</t>
    </rPh>
    <rPh sb="10" eb="12">
      <t>フクシ</t>
    </rPh>
    <rPh sb="12" eb="14">
      <t>ガクイン</t>
    </rPh>
    <rPh sb="14" eb="18">
      <t>チョウリシカ</t>
    </rPh>
    <phoneticPr fontId="2"/>
  </si>
  <si>
    <t>2318</t>
    <phoneticPr fontId="2"/>
  </si>
  <si>
    <t>三重県</t>
    <rPh sb="0" eb="3">
      <t>ミエケン</t>
    </rPh>
    <phoneticPr fontId="2"/>
  </si>
  <si>
    <t>2401</t>
    <phoneticPr fontId="2"/>
  </si>
  <si>
    <t>伊勢調理製菓専門学校調理師科</t>
    <rPh sb="0" eb="2">
      <t>イセ</t>
    </rPh>
    <rPh sb="2" eb="4">
      <t>チョウリ</t>
    </rPh>
    <rPh sb="4" eb="6">
      <t>セイカ</t>
    </rPh>
    <rPh sb="6" eb="8">
      <t>センモン</t>
    </rPh>
    <rPh sb="8" eb="10">
      <t>ガッコウ</t>
    </rPh>
    <rPh sb="10" eb="14">
      <t>チョウリシカ</t>
    </rPh>
    <phoneticPr fontId="2"/>
  </si>
  <si>
    <t>2402</t>
    <phoneticPr fontId="2"/>
  </si>
  <si>
    <t>三重調理専門学校</t>
    <rPh sb="0" eb="2">
      <t>ミエ</t>
    </rPh>
    <rPh sb="2" eb="4">
      <t>チョウリ</t>
    </rPh>
    <rPh sb="4" eb="6">
      <t>センモン</t>
    </rPh>
    <rPh sb="6" eb="8">
      <t>ガッコウ</t>
    </rPh>
    <phoneticPr fontId="2"/>
  </si>
  <si>
    <t>2403</t>
    <phoneticPr fontId="2"/>
  </si>
  <si>
    <t>ユマニテク調理製菓専門学校</t>
    <rPh sb="5" eb="7">
      <t>チョウリ</t>
    </rPh>
    <rPh sb="7" eb="9">
      <t>セイカ</t>
    </rPh>
    <rPh sb="9" eb="11">
      <t>センモン</t>
    </rPh>
    <rPh sb="11" eb="13">
      <t>ガッコウ</t>
    </rPh>
    <phoneticPr fontId="2"/>
  </si>
  <si>
    <t>2405</t>
    <phoneticPr fontId="2"/>
  </si>
  <si>
    <t>三重県立相可高等学校食物調理科</t>
    <rPh sb="0" eb="2">
      <t>ミエ</t>
    </rPh>
    <rPh sb="2" eb="4">
      <t>ケンリツ</t>
    </rPh>
    <rPh sb="4" eb="6">
      <t>オウカ</t>
    </rPh>
    <rPh sb="6" eb="8">
      <t>コウトウ</t>
    </rPh>
    <rPh sb="8" eb="10">
      <t>ガッコウ</t>
    </rPh>
    <rPh sb="10" eb="12">
      <t>ショクモツ</t>
    </rPh>
    <rPh sb="12" eb="15">
      <t>チョウリカ</t>
    </rPh>
    <phoneticPr fontId="2"/>
  </si>
  <si>
    <t>東海・北陸　合計</t>
    <rPh sb="0" eb="2">
      <t>トウカイ</t>
    </rPh>
    <rPh sb="3" eb="5">
      <t>ホクリク</t>
    </rPh>
    <rPh sb="6" eb="8">
      <t>ゴウケイ</t>
    </rPh>
    <phoneticPr fontId="2"/>
  </si>
  <si>
    <t>滋賀県</t>
    <rPh sb="0" eb="3">
      <t>シガケン</t>
    </rPh>
    <phoneticPr fontId="2"/>
  </si>
  <si>
    <t>2501</t>
    <phoneticPr fontId="2"/>
  </si>
  <si>
    <t>綾羽高等学校食物調理科</t>
    <rPh sb="0" eb="2">
      <t>アヤハ</t>
    </rPh>
    <rPh sb="2" eb="4">
      <t>コウトウ</t>
    </rPh>
    <rPh sb="4" eb="6">
      <t>ガッコウ</t>
    </rPh>
    <rPh sb="6" eb="8">
      <t>ショクモツ</t>
    </rPh>
    <rPh sb="8" eb="11">
      <t>チョウリカ</t>
    </rPh>
    <phoneticPr fontId="2"/>
  </si>
  <si>
    <t>2502</t>
    <phoneticPr fontId="2"/>
  </si>
  <si>
    <t>滋賀県調理短期大学校専門課程調理技術科</t>
    <rPh sb="0" eb="2">
      <t>シガ</t>
    </rPh>
    <rPh sb="2" eb="3">
      <t>ケン</t>
    </rPh>
    <rPh sb="3" eb="5">
      <t>チョウリ</t>
    </rPh>
    <rPh sb="5" eb="7">
      <t>タンキ</t>
    </rPh>
    <rPh sb="7" eb="9">
      <t>ダイガク</t>
    </rPh>
    <rPh sb="9" eb="10">
      <t>コウ</t>
    </rPh>
    <rPh sb="10" eb="12">
      <t>センモン</t>
    </rPh>
    <rPh sb="12" eb="14">
      <t>カテイ</t>
    </rPh>
    <rPh sb="14" eb="16">
      <t>チョウリ</t>
    </rPh>
    <rPh sb="16" eb="19">
      <t>ギジュツカ</t>
    </rPh>
    <phoneticPr fontId="2"/>
  </si>
  <si>
    <t>京都府</t>
    <rPh sb="0" eb="3">
      <t>キョウトフ</t>
    </rPh>
    <phoneticPr fontId="2"/>
  </si>
  <si>
    <t>2601</t>
    <phoneticPr fontId="2"/>
  </si>
  <si>
    <t>京都調理師専門学校</t>
    <rPh sb="0" eb="2">
      <t>キョウト</t>
    </rPh>
    <rPh sb="2" eb="5">
      <t>チョウリシ</t>
    </rPh>
    <rPh sb="5" eb="7">
      <t>センモン</t>
    </rPh>
    <rPh sb="7" eb="9">
      <t>ガッコウ</t>
    </rPh>
    <phoneticPr fontId="2"/>
  </si>
  <si>
    <t>2603</t>
    <phoneticPr fontId="2"/>
  </si>
  <si>
    <t>福知山淑徳高等学校総合学科食物調理系列</t>
    <rPh sb="0" eb="3">
      <t>フクチヤマ</t>
    </rPh>
    <rPh sb="3" eb="5">
      <t>シュクトク</t>
    </rPh>
    <rPh sb="5" eb="7">
      <t>コウトウ</t>
    </rPh>
    <rPh sb="7" eb="9">
      <t>ガッコウ</t>
    </rPh>
    <rPh sb="9" eb="11">
      <t>ソウゴウ</t>
    </rPh>
    <rPh sb="11" eb="13">
      <t>ガッカ</t>
    </rPh>
    <rPh sb="13" eb="15">
      <t>ショクモツ</t>
    </rPh>
    <rPh sb="15" eb="17">
      <t>チョウリ</t>
    </rPh>
    <rPh sb="17" eb="19">
      <t>ケイレツ</t>
    </rPh>
    <phoneticPr fontId="2"/>
  </si>
  <si>
    <t>大阪府</t>
    <rPh sb="0" eb="3">
      <t>オオサカフ</t>
    </rPh>
    <phoneticPr fontId="2"/>
  </si>
  <si>
    <t>2701</t>
    <phoneticPr fontId="2"/>
  </si>
  <si>
    <t>2702</t>
    <phoneticPr fontId="2"/>
  </si>
  <si>
    <t>辻調理師専門学校</t>
    <rPh sb="0" eb="1">
      <t>ツジ</t>
    </rPh>
    <rPh sb="1" eb="4">
      <t>チョウリシ</t>
    </rPh>
    <rPh sb="4" eb="6">
      <t>センモン</t>
    </rPh>
    <rPh sb="6" eb="8">
      <t>ガッコウ</t>
    </rPh>
    <phoneticPr fontId="2"/>
  </si>
  <si>
    <t>2703</t>
    <phoneticPr fontId="2"/>
  </si>
  <si>
    <t>関西調理師学校</t>
    <rPh sb="0" eb="2">
      <t>カンサイ</t>
    </rPh>
    <rPh sb="2" eb="5">
      <t>チョウリシ</t>
    </rPh>
    <rPh sb="5" eb="7">
      <t>ガッコウ</t>
    </rPh>
    <phoneticPr fontId="2"/>
  </si>
  <si>
    <t>2706</t>
    <phoneticPr fontId="2"/>
  </si>
  <si>
    <t>大阪調理製菓専門学校</t>
    <rPh sb="0" eb="2">
      <t>オオサカ</t>
    </rPh>
    <rPh sb="2" eb="4">
      <t>チョウリ</t>
    </rPh>
    <rPh sb="4" eb="6">
      <t>セイカ</t>
    </rPh>
    <rPh sb="6" eb="8">
      <t>センモン</t>
    </rPh>
    <rPh sb="8" eb="10">
      <t>ガッコウ</t>
    </rPh>
    <phoneticPr fontId="2"/>
  </si>
  <si>
    <t>2707</t>
    <phoneticPr fontId="2"/>
  </si>
  <si>
    <t>2708</t>
    <phoneticPr fontId="2"/>
  </si>
  <si>
    <t>2709</t>
  </si>
  <si>
    <t>2711</t>
  </si>
  <si>
    <t>兵庫県</t>
    <rPh sb="0" eb="3">
      <t>ヒョウゴケン</t>
    </rPh>
    <phoneticPr fontId="2"/>
  </si>
  <si>
    <t>2801</t>
    <phoneticPr fontId="2"/>
  </si>
  <si>
    <t>日本調理製菓専門学校</t>
    <rPh sb="0" eb="2">
      <t>ニホン</t>
    </rPh>
    <rPh sb="2" eb="4">
      <t>チョウリ</t>
    </rPh>
    <rPh sb="4" eb="6">
      <t>セイカ</t>
    </rPh>
    <rPh sb="6" eb="8">
      <t>センモン</t>
    </rPh>
    <rPh sb="8" eb="10">
      <t>ガッコウ</t>
    </rPh>
    <phoneticPr fontId="2"/>
  </si>
  <si>
    <t>2802</t>
    <phoneticPr fontId="2"/>
  </si>
  <si>
    <t>兵庫栄養調理製菓専門学校衛生課程調理師科</t>
    <rPh sb="0" eb="2">
      <t>ヒョウゴ</t>
    </rPh>
    <rPh sb="2" eb="4">
      <t>エイヨウ</t>
    </rPh>
    <rPh sb="4" eb="6">
      <t>チョウリ</t>
    </rPh>
    <rPh sb="6" eb="8">
      <t>セイカ</t>
    </rPh>
    <rPh sb="8" eb="10">
      <t>センモン</t>
    </rPh>
    <rPh sb="10" eb="12">
      <t>ガッコウ</t>
    </rPh>
    <rPh sb="12" eb="14">
      <t>エイセイ</t>
    </rPh>
    <rPh sb="14" eb="16">
      <t>カテイ</t>
    </rPh>
    <rPh sb="16" eb="19">
      <t>チョウリシ</t>
    </rPh>
    <rPh sb="19" eb="20">
      <t>カ</t>
    </rPh>
    <phoneticPr fontId="2"/>
  </si>
  <si>
    <t>2803</t>
    <phoneticPr fontId="2"/>
  </si>
  <si>
    <t>育成調理師専門学校</t>
    <rPh sb="0" eb="2">
      <t>イクセイ</t>
    </rPh>
    <rPh sb="2" eb="5">
      <t>チョウリシ</t>
    </rPh>
    <rPh sb="5" eb="7">
      <t>センモン</t>
    </rPh>
    <rPh sb="7" eb="9">
      <t>ガッコウ</t>
    </rPh>
    <phoneticPr fontId="2"/>
  </si>
  <si>
    <t>2805</t>
    <phoneticPr fontId="2"/>
  </si>
  <si>
    <t>平田調理専門学校</t>
    <rPh sb="0" eb="2">
      <t>ヒラタ</t>
    </rPh>
    <rPh sb="2" eb="4">
      <t>チョウリ</t>
    </rPh>
    <rPh sb="4" eb="6">
      <t>センモン</t>
    </rPh>
    <rPh sb="6" eb="8">
      <t>ガッコウ</t>
    </rPh>
    <phoneticPr fontId="2"/>
  </si>
  <si>
    <t>2806</t>
    <phoneticPr fontId="2"/>
  </si>
  <si>
    <t>神戸国際調理製菓専門学校</t>
    <rPh sb="0" eb="2">
      <t>コウベ</t>
    </rPh>
    <rPh sb="2" eb="4">
      <t>コクサイ</t>
    </rPh>
    <rPh sb="4" eb="6">
      <t>チョウリ</t>
    </rPh>
    <rPh sb="6" eb="8">
      <t>セイカ</t>
    </rPh>
    <rPh sb="8" eb="10">
      <t>センモン</t>
    </rPh>
    <rPh sb="10" eb="12">
      <t>ガッコウ</t>
    </rPh>
    <phoneticPr fontId="2"/>
  </si>
  <si>
    <t>2807</t>
  </si>
  <si>
    <t>兵庫県立淡路高等学校調理系列</t>
    <rPh sb="0" eb="2">
      <t>ヒョウゴ</t>
    </rPh>
    <rPh sb="2" eb="4">
      <t>ケンリツ</t>
    </rPh>
    <rPh sb="4" eb="6">
      <t>アワジ</t>
    </rPh>
    <rPh sb="6" eb="10">
      <t>コウトウガッコウ</t>
    </rPh>
    <rPh sb="10" eb="12">
      <t>チョウリ</t>
    </rPh>
    <rPh sb="12" eb="14">
      <t>ケイレツ</t>
    </rPh>
    <phoneticPr fontId="2"/>
  </si>
  <si>
    <t>2808</t>
  </si>
  <si>
    <t>神戸第一高等学校調理師コース</t>
    <rPh sb="0" eb="2">
      <t>コウベ</t>
    </rPh>
    <rPh sb="2" eb="4">
      <t>ダイイチ</t>
    </rPh>
    <rPh sb="4" eb="8">
      <t>コウトウガッコウ</t>
    </rPh>
    <rPh sb="8" eb="11">
      <t>チョウリシ</t>
    </rPh>
    <phoneticPr fontId="2"/>
  </si>
  <si>
    <t>奈良県</t>
    <rPh sb="0" eb="3">
      <t>ナラケン</t>
    </rPh>
    <phoneticPr fontId="2"/>
  </si>
  <si>
    <t>2902</t>
    <phoneticPr fontId="2"/>
  </si>
  <si>
    <t>茨城県合計</t>
    <rPh sb="0" eb="3">
      <t>イバラギケン</t>
    </rPh>
    <rPh sb="3" eb="5">
      <t>ゴウケイ</t>
    </rPh>
    <phoneticPr fontId="2"/>
  </si>
  <si>
    <t>栃木県合計</t>
    <rPh sb="0" eb="3">
      <t>トチギケン</t>
    </rPh>
    <rPh sb="3" eb="5">
      <t>ゴウケイ</t>
    </rPh>
    <phoneticPr fontId="2"/>
  </si>
  <si>
    <t>群馬県合計</t>
    <rPh sb="0" eb="3">
      <t>グンマケン</t>
    </rPh>
    <rPh sb="3" eb="5">
      <t>ゴウケイ</t>
    </rPh>
    <phoneticPr fontId="2"/>
  </si>
  <si>
    <t>埼玉県合計</t>
    <rPh sb="0" eb="3">
      <t>サイタマケン</t>
    </rPh>
    <rPh sb="3" eb="5">
      <t>ゴウケイ</t>
    </rPh>
    <phoneticPr fontId="2"/>
  </si>
  <si>
    <t>千葉県合計</t>
    <rPh sb="0" eb="3">
      <t>チバケン</t>
    </rPh>
    <rPh sb="3" eb="5">
      <t>ゴウケイ</t>
    </rPh>
    <phoneticPr fontId="2"/>
  </si>
  <si>
    <t>1329</t>
    <phoneticPr fontId="2"/>
  </si>
  <si>
    <t>神奈川県合計</t>
    <rPh sb="0" eb="4">
      <t>カナガワケン</t>
    </rPh>
    <rPh sb="4" eb="6">
      <t>ゴウケイ</t>
    </rPh>
    <phoneticPr fontId="2"/>
  </si>
  <si>
    <t>新潟県合計</t>
    <rPh sb="0" eb="3">
      <t>ニイガタケン</t>
    </rPh>
    <rPh sb="3" eb="5">
      <t>ゴウケイ</t>
    </rPh>
    <phoneticPr fontId="2"/>
  </si>
  <si>
    <t>富山県合計</t>
    <rPh sb="0" eb="3">
      <t>トヤマケン</t>
    </rPh>
    <rPh sb="3" eb="5">
      <t>ゴウケイ</t>
    </rPh>
    <phoneticPr fontId="2"/>
  </si>
  <si>
    <t>石川県合計</t>
    <rPh sb="0" eb="3">
      <t>イシカワケン</t>
    </rPh>
    <rPh sb="3" eb="5">
      <t>ゴウケイ</t>
    </rPh>
    <phoneticPr fontId="2"/>
  </si>
  <si>
    <t>福井県合計</t>
    <rPh sb="0" eb="3">
      <t>フクイケン</t>
    </rPh>
    <rPh sb="3" eb="5">
      <t>ゴウケイ</t>
    </rPh>
    <phoneticPr fontId="2"/>
  </si>
  <si>
    <t>山梨県合計</t>
    <rPh sb="0" eb="3">
      <t>ヤマナシケン</t>
    </rPh>
    <rPh sb="3" eb="5">
      <t>ゴウケイ</t>
    </rPh>
    <phoneticPr fontId="2"/>
  </si>
  <si>
    <t>1903</t>
    <phoneticPr fontId="2"/>
  </si>
  <si>
    <t>山梨秀峰調理師専門学校</t>
    <rPh sb="0" eb="2">
      <t>ヤマナシ</t>
    </rPh>
    <rPh sb="2" eb="4">
      <t>シュウホウ</t>
    </rPh>
    <rPh sb="4" eb="7">
      <t>チョウリシ</t>
    </rPh>
    <rPh sb="7" eb="9">
      <t>センモン</t>
    </rPh>
    <rPh sb="9" eb="11">
      <t>ガッコウ</t>
    </rPh>
    <phoneticPr fontId="2"/>
  </si>
  <si>
    <t>長野県合計</t>
    <rPh sb="0" eb="3">
      <t>ナガノケン</t>
    </rPh>
    <rPh sb="3" eb="5">
      <t>ゴウケイ</t>
    </rPh>
    <phoneticPr fontId="2"/>
  </si>
  <si>
    <t>岐阜県合計</t>
    <rPh sb="0" eb="3">
      <t>ギフケン</t>
    </rPh>
    <rPh sb="3" eb="5">
      <t>ゴウケイ</t>
    </rPh>
    <phoneticPr fontId="2"/>
  </si>
  <si>
    <t>静岡県合計</t>
    <rPh sb="0" eb="3">
      <t>シズオカケン</t>
    </rPh>
    <rPh sb="3" eb="5">
      <t>ゴウケイ</t>
    </rPh>
    <phoneticPr fontId="2"/>
  </si>
  <si>
    <t>○</t>
    <phoneticPr fontId="2"/>
  </si>
  <si>
    <t>三重県合計</t>
    <rPh sb="0" eb="3">
      <t>ミエケン</t>
    </rPh>
    <rPh sb="3" eb="5">
      <t>ゴウケイ</t>
    </rPh>
    <phoneticPr fontId="2"/>
  </si>
  <si>
    <t>○</t>
    <phoneticPr fontId="2"/>
  </si>
  <si>
    <t>愛知県合計</t>
    <rPh sb="0" eb="3">
      <t>アイチケン</t>
    </rPh>
    <rPh sb="3" eb="5">
      <t>ゴウケイ</t>
    </rPh>
    <phoneticPr fontId="2"/>
  </si>
  <si>
    <t>滋賀県合計</t>
    <rPh sb="0" eb="3">
      <t>シガケン</t>
    </rPh>
    <rPh sb="3" eb="5">
      <t>ゴウケイ</t>
    </rPh>
    <phoneticPr fontId="2"/>
  </si>
  <si>
    <t>京都府合計</t>
    <rPh sb="0" eb="3">
      <t>キョウトフ</t>
    </rPh>
    <rPh sb="3" eb="5">
      <t>ゴウケイ</t>
    </rPh>
    <phoneticPr fontId="2"/>
  </si>
  <si>
    <t>大阪府合計</t>
    <rPh sb="0" eb="3">
      <t>オオサカフ</t>
    </rPh>
    <rPh sb="3" eb="5">
      <t>ゴウケイ</t>
    </rPh>
    <phoneticPr fontId="2"/>
  </si>
  <si>
    <t>兵庫県合計</t>
    <rPh sb="0" eb="3">
      <t>ヒョウゴケン</t>
    </rPh>
    <rPh sb="3" eb="5">
      <t>ゴウケイ</t>
    </rPh>
    <phoneticPr fontId="2"/>
  </si>
  <si>
    <t>奈良県合計</t>
    <rPh sb="0" eb="3">
      <t>ナラケン</t>
    </rPh>
    <rPh sb="3" eb="5">
      <t>ゴウケイ</t>
    </rPh>
    <phoneticPr fontId="2"/>
  </si>
  <si>
    <t>和歌山県合計</t>
    <rPh sb="0" eb="4">
      <t>ワカヤマケン</t>
    </rPh>
    <rPh sb="4" eb="6">
      <t>ゴウケイ</t>
    </rPh>
    <phoneticPr fontId="2"/>
  </si>
  <si>
    <t>○</t>
    <phoneticPr fontId="2"/>
  </si>
  <si>
    <t>鳥取県合計</t>
    <rPh sb="0" eb="3">
      <t>トットリケン</t>
    </rPh>
    <rPh sb="3" eb="5">
      <t>ゴウケイ</t>
    </rPh>
    <phoneticPr fontId="2"/>
  </si>
  <si>
    <t>島根県合計</t>
    <rPh sb="0" eb="3">
      <t>シマネケン</t>
    </rPh>
    <rPh sb="3" eb="5">
      <t>ゴウケイ</t>
    </rPh>
    <phoneticPr fontId="2"/>
  </si>
  <si>
    <t>○</t>
    <phoneticPr fontId="2"/>
  </si>
  <si>
    <t>岡山県合計</t>
    <rPh sb="0" eb="3">
      <t>オカヤマケン</t>
    </rPh>
    <rPh sb="3" eb="5">
      <t>ゴウケイ</t>
    </rPh>
    <phoneticPr fontId="2"/>
  </si>
  <si>
    <t>3404</t>
  </si>
  <si>
    <t>広島県立総合技術高等学校食ﾃﾞｻﾞｲﾝ科</t>
    <rPh sb="0" eb="2">
      <t>ヒロシマ</t>
    </rPh>
    <rPh sb="2" eb="4">
      <t>ケンリツ</t>
    </rPh>
    <rPh sb="4" eb="6">
      <t>ソウゴウ</t>
    </rPh>
    <rPh sb="6" eb="8">
      <t>ギジュツ</t>
    </rPh>
    <rPh sb="8" eb="10">
      <t>コウトウ</t>
    </rPh>
    <rPh sb="10" eb="12">
      <t>ガッコウ</t>
    </rPh>
    <rPh sb="12" eb="13">
      <t>ショク</t>
    </rPh>
    <rPh sb="19" eb="20">
      <t>カ</t>
    </rPh>
    <phoneticPr fontId="2"/>
  </si>
  <si>
    <t>広島県合計</t>
    <rPh sb="0" eb="3">
      <t>ヒロシマケン</t>
    </rPh>
    <rPh sb="3" eb="5">
      <t>ゴウケイ</t>
    </rPh>
    <phoneticPr fontId="2"/>
  </si>
  <si>
    <t>山口県合計</t>
    <rPh sb="0" eb="3">
      <t>ヤマグチケン</t>
    </rPh>
    <rPh sb="3" eb="5">
      <t>ゴウケイ</t>
    </rPh>
    <phoneticPr fontId="2"/>
  </si>
  <si>
    <t>徳島県合計</t>
    <rPh sb="0" eb="3">
      <t>トクシマケン</t>
    </rPh>
    <rPh sb="3" eb="5">
      <t>ゴウケイ</t>
    </rPh>
    <phoneticPr fontId="2"/>
  </si>
  <si>
    <t>香川県合計</t>
    <rPh sb="0" eb="3">
      <t>カガワケン</t>
    </rPh>
    <rPh sb="3" eb="5">
      <t>ゴウケイ</t>
    </rPh>
    <phoneticPr fontId="2"/>
  </si>
  <si>
    <t>愛媛県合計</t>
    <rPh sb="0" eb="3">
      <t>エヒメケン</t>
    </rPh>
    <rPh sb="3" eb="5">
      <t>ゴウケイ</t>
    </rPh>
    <phoneticPr fontId="2"/>
  </si>
  <si>
    <t>高知県合計</t>
    <rPh sb="0" eb="3">
      <t>コウチケン</t>
    </rPh>
    <rPh sb="3" eb="5">
      <t>ゴウケイ</t>
    </rPh>
    <phoneticPr fontId="2"/>
  </si>
  <si>
    <t>○</t>
    <phoneticPr fontId="2"/>
  </si>
  <si>
    <t>福岡県合計</t>
    <rPh sb="0" eb="3">
      <t>フクオカケン</t>
    </rPh>
    <rPh sb="3" eb="5">
      <t>ゴウケイ</t>
    </rPh>
    <phoneticPr fontId="2"/>
  </si>
  <si>
    <t>佐賀県合計</t>
    <rPh sb="0" eb="3">
      <t>サガケン</t>
    </rPh>
    <rPh sb="3" eb="5">
      <t>ゴウケイ</t>
    </rPh>
    <phoneticPr fontId="2"/>
  </si>
  <si>
    <t>長崎県合計</t>
    <rPh sb="0" eb="3">
      <t>ナガサキケン</t>
    </rPh>
    <rPh sb="3" eb="5">
      <t>ゴウケイ</t>
    </rPh>
    <phoneticPr fontId="2"/>
  </si>
  <si>
    <t>熊本県合計</t>
    <rPh sb="0" eb="3">
      <t>クマモトケン</t>
    </rPh>
    <rPh sb="3" eb="5">
      <t>ゴウケイ</t>
    </rPh>
    <phoneticPr fontId="2"/>
  </si>
  <si>
    <t>大分県合計</t>
    <rPh sb="0" eb="3">
      <t>オオイタケン</t>
    </rPh>
    <rPh sb="3" eb="5">
      <t>ゴウケイ</t>
    </rPh>
    <phoneticPr fontId="2"/>
  </si>
  <si>
    <t>宮崎県合計</t>
    <rPh sb="0" eb="3">
      <t>ミヤザキケン</t>
    </rPh>
    <rPh sb="3" eb="5">
      <t>ゴウケイ</t>
    </rPh>
    <phoneticPr fontId="2"/>
  </si>
  <si>
    <t>4706</t>
  </si>
  <si>
    <t>専門学校大育</t>
    <rPh sb="0" eb="2">
      <t>センモン</t>
    </rPh>
    <rPh sb="2" eb="4">
      <t>ガッコウ</t>
    </rPh>
    <rPh sb="4" eb="5">
      <t>ダイ</t>
    </rPh>
    <rPh sb="5" eb="6">
      <t>イク</t>
    </rPh>
    <phoneticPr fontId="2"/>
  </si>
  <si>
    <t>沖縄県合計</t>
    <rPh sb="0" eb="3">
      <t>オキナワケン</t>
    </rPh>
    <rPh sb="3" eb="5">
      <t>ゴウケイ</t>
    </rPh>
    <phoneticPr fontId="2"/>
  </si>
  <si>
    <t>○</t>
    <phoneticPr fontId="2"/>
  </si>
  <si>
    <t>1116</t>
  </si>
  <si>
    <t>埼玉県秩父農工科学高等学校ﾌｰﾄﾞﾃﾞｻﾞｲﾝ科</t>
    <rPh sb="0" eb="3">
      <t>サイタマケン</t>
    </rPh>
    <rPh sb="3" eb="5">
      <t>チチブ</t>
    </rPh>
    <rPh sb="5" eb="7">
      <t>ノウコウ</t>
    </rPh>
    <rPh sb="7" eb="9">
      <t>カガク</t>
    </rPh>
    <rPh sb="9" eb="11">
      <t>コウトウ</t>
    </rPh>
    <rPh sb="11" eb="13">
      <t>ガッコウ</t>
    </rPh>
    <rPh sb="23" eb="24">
      <t>カ</t>
    </rPh>
    <phoneticPr fontId="2"/>
  </si>
  <si>
    <t>短期
大学</t>
    <rPh sb="0" eb="2">
      <t>タンキ</t>
    </rPh>
    <rPh sb="3" eb="5">
      <t>ダイガク</t>
    </rPh>
    <phoneticPr fontId="2"/>
  </si>
  <si>
    <t>その他</t>
    <rPh sb="2" eb="3">
      <t>タ</t>
    </rPh>
    <phoneticPr fontId="2"/>
  </si>
  <si>
    <t>公立</t>
    <rPh sb="0" eb="2">
      <t>コウリツ</t>
    </rPh>
    <phoneticPr fontId="2"/>
  </si>
  <si>
    <t>その他
法人立</t>
    <rPh sb="2" eb="3">
      <t>タ</t>
    </rPh>
    <rPh sb="4" eb="6">
      <t>ホウジン</t>
    </rPh>
    <rPh sb="6" eb="7">
      <t>リツ</t>
    </rPh>
    <phoneticPr fontId="2"/>
  </si>
  <si>
    <t>個人立</t>
    <rPh sb="0" eb="2">
      <t>コジン</t>
    </rPh>
    <rPh sb="2" eb="3">
      <t>リツ</t>
    </rPh>
    <phoneticPr fontId="2"/>
  </si>
  <si>
    <t>学校
法人立</t>
    <rPh sb="0" eb="2">
      <t>ガッコウ</t>
    </rPh>
    <rPh sb="3" eb="5">
      <t>ホウジン</t>
    </rPh>
    <rPh sb="5" eb="6">
      <t>リツ</t>
    </rPh>
    <phoneticPr fontId="2"/>
  </si>
  <si>
    <t>○</t>
    <phoneticPr fontId="2"/>
  </si>
  <si>
    <t>地区</t>
    <rPh sb="0" eb="2">
      <t>チク</t>
    </rPh>
    <phoneticPr fontId="2"/>
  </si>
  <si>
    <t>計</t>
    <rPh sb="0" eb="1">
      <t>ケイ</t>
    </rPh>
    <phoneticPr fontId="2"/>
  </si>
  <si>
    <t>学校群別</t>
    <rPh sb="0" eb="3">
      <t>ガッコウグン</t>
    </rPh>
    <rPh sb="3" eb="4">
      <t>ベツ</t>
    </rPh>
    <phoneticPr fontId="2"/>
  </si>
  <si>
    <t>小計</t>
    <rPh sb="0" eb="2">
      <t>ショウケイ</t>
    </rPh>
    <phoneticPr fontId="2"/>
  </si>
  <si>
    <t>神奈川</t>
    <rPh sb="0" eb="3">
      <t>カナガワ</t>
    </rPh>
    <phoneticPr fontId="2"/>
  </si>
  <si>
    <t>東京</t>
    <rPh sb="0" eb="2">
      <t>トウキョウ</t>
    </rPh>
    <phoneticPr fontId="2"/>
  </si>
  <si>
    <t>和歌山</t>
    <rPh sb="0" eb="3">
      <t>ワカヤマ</t>
    </rPh>
    <phoneticPr fontId="2"/>
  </si>
  <si>
    <t>鹿児島</t>
    <rPh sb="0" eb="3">
      <t>カゴシマ</t>
    </rPh>
    <phoneticPr fontId="2"/>
  </si>
  <si>
    <t>東北</t>
    <rPh sb="0" eb="2">
      <t>トウホク</t>
    </rPh>
    <phoneticPr fontId="2"/>
  </si>
  <si>
    <t>九州</t>
    <rPh sb="0" eb="2">
      <t>キュウシュウ</t>
    </rPh>
    <phoneticPr fontId="2"/>
  </si>
  <si>
    <t>合計</t>
    <rPh sb="0" eb="2">
      <t>ゴウケイ</t>
    </rPh>
    <phoneticPr fontId="2"/>
  </si>
  <si>
    <t>(％)</t>
    <phoneticPr fontId="2"/>
  </si>
  <si>
    <t>学校
法人立</t>
    <rPh sb="0" eb="1">
      <t>ガク</t>
    </rPh>
    <rPh sb="1" eb="2">
      <t>コウ</t>
    </rPh>
    <rPh sb="3" eb="5">
      <t>ホウジン</t>
    </rPh>
    <rPh sb="5" eb="6">
      <t>リツ</t>
    </rPh>
    <phoneticPr fontId="2"/>
  </si>
  <si>
    <t>加入校</t>
    <rPh sb="0" eb="2">
      <t>カニュウ</t>
    </rPh>
    <rPh sb="2" eb="3">
      <t>コウ</t>
    </rPh>
    <phoneticPr fontId="2"/>
  </si>
  <si>
    <t>専修学校
公立</t>
    <rPh sb="0" eb="2">
      <t>センシュウ</t>
    </rPh>
    <rPh sb="2" eb="4">
      <t>ガッコウ</t>
    </rPh>
    <rPh sb="5" eb="7">
      <t>コウリツ</t>
    </rPh>
    <phoneticPr fontId="2"/>
  </si>
  <si>
    <t>専修学校
私立</t>
    <rPh sb="0" eb="2">
      <t>センシュウ</t>
    </rPh>
    <rPh sb="2" eb="4">
      <t>ガッコウ</t>
    </rPh>
    <rPh sb="5" eb="7">
      <t>シリツ</t>
    </rPh>
    <phoneticPr fontId="2"/>
  </si>
  <si>
    <t>各種学校
公立</t>
    <rPh sb="0" eb="2">
      <t>カクシュ</t>
    </rPh>
    <rPh sb="2" eb="4">
      <t>ガッコウ</t>
    </rPh>
    <rPh sb="5" eb="7">
      <t>コウリツ</t>
    </rPh>
    <phoneticPr fontId="2"/>
  </si>
  <si>
    <t>各種学校
私立</t>
    <rPh sb="0" eb="2">
      <t>カクシュ</t>
    </rPh>
    <rPh sb="2" eb="4">
      <t>ガッコウ</t>
    </rPh>
    <rPh sb="5" eb="7">
      <t>シリツ</t>
    </rPh>
    <phoneticPr fontId="2"/>
  </si>
  <si>
    <t>高等学校
公立</t>
    <rPh sb="0" eb="2">
      <t>コウトウ</t>
    </rPh>
    <rPh sb="2" eb="4">
      <t>ガッコウ</t>
    </rPh>
    <rPh sb="5" eb="7">
      <t>コウリツ</t>
    </rPh>
    <phoneticPr fontId="2"/>
  </si>
  <si>
    <t>高等学校
私立</t>
    <rPh sb="0" eb="2">
      <t>コウトウ</t>
    </rPh>
    <rPh sb="2" eb="4">
      <t>ガッコウ</t>
    </rPh>
    <rPh sb="5" eb="7">
      <t>シリツ</t>
    </rPh>
    <phoneticPr fontId="2"/>
  </si>
  <si>
    <t>その他
公立</t>
    <rPh sb="2" eb="3">
      <t>タ</t>
    </rPh>
    <rPh sb="4" eb="6">
      <t>コウリツ</t>
    </rPh>
    <phoneticPr fontId="2"/>
  </si>
  <si>
    <t>その他
私立</t>
    <rPh sb="2" eb="3">
      <t>タ</t>
    </rPh>
    <rPh sb="4" eb="6">
      <t>シリツ</t>
    </rPh>
    <phoneticPr fontId="2"/>
  </si>
  <si>
    <t>未加入校</t>
    <rPh sb="0" eb="3">
      <t>ミカニュウ</t>
    </rPh>
    <rPh sb="3" eb="4">
      <t>コウ</t>
    </rPh>
    <phoneticPr fontId="2"/>
  </si>
  <si>
    <t>○</t>
    <phoneticPr fontId="2"/>
  </si>
  <si>
    <t>○</t>
    <phoneticPr fontId="2"/>
  </si>
  <si>
    <t>加入校</t>
  </si>
  <si>
    <t>未加入校</t>
  </si>
  <si>
    <t>専修学校</t>
  </si>
  <si>
    <t>各種学校</t>
  </si>
  <si>
    <t>高等学校</t>
  </si>
  <si>
    <t>その他</t>
  </si>
  <si>
    <t>地区</t>
  </si>
  <si>
    <t>計</t>
  </si>
  <si>
    <t>公立</t>
  </si>
  <si>
    <t>私立</t>
  </si>
  <si>
    <t>北海道</t>
  </si>
  <si>
    <t>小計</t>
  </si>
  <si>
    <t>神奈川</t>
  </si>
  <si>
    <t>和歌山</t>
  </si>
  <si>
    <t>鹿児島</t>
  </si>
  <si>
    <t>合　　計</t>
  </si>
  <si>
    <t>―</t>
  </si>
  <si>
    <t>○</t>
    <phoneticPr fontId="2"/>
  </si>
  <si>
    <t>○</t>
    <phoneticPr fontId="2"/>
  </si>
  <si>
    <t>○</t>
    <phoneticPr fontId="2"/>
  </si>
  <si>
    <t>○</t>
    <phoneticPr fontId="2"/>
  </si>
  <si>
    <t>○</t>
    <phoneticPr fontId="2"/>
  </si>
  <si>
    <t>岩　手</t>
    <phoneticPr fontId="2"/>
  </si>
  <si>
    <t>青　森</t>
    <phoneticPr fontId="2"/>
  </si>
  <si>
    <t>宮　城</t>
    <phoneticPr fontId="2"/>
  </si>
  <si>
    <t>秋　田</t>
    <phoneticPr fontId="2"/>
  </si>
  <si>
    <t>山　形</t>
    <phoneticPr fontId="2"/>
  </si>
  <si>
    <t>福　島</t>
    <phoneticPr fontId="2"/>
  </si>
  <si>
    <t>茨　城</t>
    <phoneticPr fontId="2"/>
  </si>
  <si>
    <t>栃　木</t>
    <phoneticPr fontId="2"/>
  </si>
  <si>
    <t>群　馬</t>
    <phoneticPr fontId="2"/>
  </si>
  <si>
    <t>埼　玉</t>
    <phoneticPr fontId="2"/>
  </si>
  <si>
    <t>千　葉</t>
    <phoneticPr fontId="2"/>
  </si>
  <si>
    <t>新　潟</t>
    <phoneticPr fontId="2"/>
  </si>
  <si>
    <t>山　梨</t>
    <phoneticPr fontId="2"/>
  </si>
  <si>
    <t>長　野</t>
    <phoneticPr fontId="2"/>
  </si>
  <si>
    <t>小計</t>
    <phoneticPr fontId="2"/>
  </si>
  <si>
    <t>東　京</t>
    <phoneticPr fontId="2"/>
  </si>
  <si>
    <t>富　山</t>
    <phoneticPr fontId="2"/>
  </si>
  <si>
    <t>石　川</t>
    <phoneticPr fontId="2"/>
  </si>
  <si>
    <t>福　井</t>
    <phoneticPr fontId="2"/>
  </si>
  <si>
    <t>岐　阜</t>
    <phoneticPr fontId="2"/>
  </si>
  <si>
    <t>静　岡</t>
    <phoneticPr fontId="2"/>
  </si>
  <si>
    <t>愛　知</t>
    <phoneticPr fontId="2"/>
  </si>
  <si>
    <t>三　重</t>
    <phoneticPr fontId="2"/>
  </si>
  <si>
    <t>滋　賀</t>
    <phoneticPr fontId="2"/>
  </si>
  <si>
    <t>京　都</t>
    <phoneticPr fontId="2"/>
  </si>
  <si>
    <t>大　阪</t>
    <phoneticPr fontId="2"/>
  </si>
  <si>
    <t>兵　庫</t>
    <phoneticPr fontId="2"/>
  </si>
  <si>
    <t>奈　良</t>
    <phoneticPr fontId="2"/>
  </si>
  <si>
    <t>鳥　取</t>
    <phoneticPr fontId="2"/>
  </si>
  <si>
    <t>島　根</t>
    <phoneticPr fontId="2"/>
  </si>
  <si>
    <t>岡　山</t>
    <phoneticPr fontId="2"/>
  </si>
  <si>
    <t>広　島</t>
    <phoneticPr fontId="2"/>
  </si>
  <si>
    <t>山　口</t>
    <phoneticPr fontId="2"/>
  </si>
  <si>
    <t>徳　島</t>
    <phoneticPr fontId="2"/>
  </si>
  <si>
    <t>香　川</t>
    <phoneticPr fontId="2"/>
  </si>
  <si>
    <t>愛　媛</t>
    <phoneticPr fontId="2"/>
  </si>
  <si>
    <t>高　知</t>
    <phoneticPr fontId="2"/>
  </si>
  <si>
    <t>福　岡</t>
    <phoneticPr fontId="2"/>
  </si>
  <si>
    <t>佐　賀</t>
    <phoneticPr fontId="2"/>
  </si>
  <si>
    <t>長　崎</t>
    <phoneticPr fontId="2"/>
  </si>
  <si>
    <t>熊　本</t>
    <phoneticPr fontId="2"/>
  </si>
  <si>
    <t>大　分</t>
    <phoneticPr fontId="2"/>
  </si>
  <si>
    <t>宮　崎</t>
    <phoneticPr fontId="2"/>
  </si>
  <si>
    <t>沖　縄</t>
    <phoneticPr fontId="2"/>
  </si>
  <si>
    <t>穴吹調理師専門学校</t>
    <rPh sb="0" eb="2">
      <t>アナブキ</t>
    </rPh>
    <rPh sb="2" eb="5">
      <t>チョウリシ</t>
    </rPh>
    <rPh sb="5" eb="7">
      <t>センモン</t>
    </rPh>
    <rPh sb="7" eb="9">
      <t>ガッコウ</t>
    </rPh>
    <phoneticPr fontId="2"/>
  </si>
  <si>
    <t>国際調理製菓専門学校</t>
    <rPh sb="0" eb="2">
      <t>コクサイ</t>
    </rPh>
    <rPh sb="2" eb="4">
      <t>チョウリ</t>
    </rPh>
    <rPh sb="4" eb="6">
      <t>セイカ</t>
    </rPh>
    <rPh sb="6" eb="8">
      <t>センモン</t>
    </rPh>
    <rPh sb="8" eb="10">
      <t>ガッコウ</t>
    </rPh>
    <phoneticPr fontId="2"/>
  </si>
  <si>
    <t>シェフパティシエ専門学校</t>
    <rPh sb="8" eb="10">
      <t>センモン</t>
    </rPh>
    <rPh sb="10" eb="12">
      <t>ガッコウ</t>
    </rPh>
    <phoneticPr fontId="2"/>
  </si>
  <si>
    <t>辻学園調理・製菓専門学校</t>
    <rPh sb="0" eb="1">
      <t>ツジ</t>
    </rPh>
    <rPh sb="1" eb="3">
      <t>ガクエン</t>
    </rPh>
    <rPh sb="3" eb="5">
      <t>チョウリ</t>
    </rPh>
    <rPh sb="6" eb="8">
      <t>セイカ</t>
    </rPh>
    <rPh sb="8" eb="10">
      <t>センモン</t>
    </rPh>
    <rPh sb="10" eb="12">
      <t>ガッコウ</t>
    </rPh>
    <phoneticPr fontId="2"/>
  </si>
  <si>
    <t>高崎調理師専門学校</t>
    <rPh sb="0" eb="2">
      <t>タカサキ</t>
    </rPh>
    <rPh sb="2" eb="5">
      <t>チョウリシ</t>
    </rPh>
    <rPh sb="5" eb="7">
      <t>センモン</t>
    </rPh>
    <rPh sb="7" eb="9">
      <t>ガッコウ</t>
    </rPh>
    <phoneticPr fontId="2"/>
  </si>
  <si>
    <t>豊橋調理製菓専門学校</t>
    <rPh sb="0" eb="2">
      <t>トヨハシ</t>
    </rPh>
    <rPh sb="2" eb="4">
      <t>チョウリ</t>
    </rPh>
    <rPh sb="4" eb="6">
      <t>セイカ</t>
    </rPh>
    <rPh sb="6" eb="8">
      <t>センモン</t>
    </rPh>
    <rPh sb="8" eb="10">
      <t>ガッコウ</t>
    </rPh>
    <phoneticPr fontId="2"/>
  </si>
  <si>
    <t>青池調理師専門学校</t>
    <rPh sb="0" eb="2">
      <t>アオイケ</t>
    </rPh>
    <rPh sb="2" eb="5">
      <t>チョウリシ</t>
    </rPh>
    <rPh sb="5" eb="7">
      <t>センモン</t>
    </rPh>
    <rPh sb="7" eb="9">
      <t>ガッコウ</t>
    </rPh>
    <phoneticPr fontId="2"/>
  </si>
  <si>
    <t>ニチエイ調理専門学校</t>
    <rPh sb="4" eb="6">
      <t>チョウリ</t>
    </rPh>
    <rPh sb="6" eb="8">
      <t>センモン</t>
    </rPh>
    <rPh sb="8" eb="10">
      <t>ガッコウ</t>
    </rPh>
    <phoneticPr fontId="2"/>
  </si>
  <si>
    <t>金沢製菓調理福祉専門学校</t>
    <rPh sb="0" eb="2">
      <t>カナザワ</t>
    </rPh>
    <rPh sb="2" eb="4">
      <t>セイカ</t>
    </rPh>
    <rPh sb="4" eb="6">
      <t>チョウリ</t>
    </rPh>
    <rPh sb="6" eb="8">
      <t>フクシ</t>
    </rPh>
    <rPh sb="8" eb="10">
      <t>センモン</t>
    </rPh>
    <rPh sb="10" eb="12">
      <t>ガッコウ</t>
    </rPh>
    <phoneticPr fontId="2"/>
  </si>
  <si>
    <t>○</t>
    <phoneticPr fontId="2"/>
  </si>
  <si>
    <t>○</t>
    <phoneticPr fontId="2"/>
  </si>
  <si>
    <t>○</t>
    <phoneticPr fontId="2"/>
  </si>
  <si>
    <t>東京ベルエポック製菓調理専門学校</t>
    <rPh sb="0" eb="2">
      <t>トウキョウ</t>
    </rPh>
    <rPh sb="8" eb="10">
      <t>セイカ</t>
    </rPh>
    <rPh sb="10" eb="12">
      <t>チョウリ</t>
    </rPh>
    <rPh sb="12" eb="14">
      <t>センモン</t>
    </rPh>
    <rPh sb="14" eb="16">
      <t>ガッコウ</t>
    </rPh>
    <phoneticPr fontId="2"/>
  </si>
  <si>
    <t>安城生活福祉校等専修学校</t>
    <rPh sb="0" eb="2">
      <t>アンジョウ</t>
    </rPh>
    <rPh sb="2" eb="4">
      <t>セイカツ</t>
    </rPh>
    <rPh sb="4" eb="6">
      <t>フクシ</t>
    </rPh>
    <rPh sb="6" eb="8">
      <t>コウトウ</t>
    </rPh>
    <rPh sb="8" eb="10">
      <t>センシュウ</t>
    </rPh>
    <rPh sb="10" eb="12">
      <t>ガッコウ</t>
    </rPh>
    <phoneticPr fontId="2"/>
  </si>
  <si>
    <t>倉吉北高等学校</t>
    <rPh sb="0" eb="2">
      <t>クラヨシ</t>
    </rPh>
    <rPh sb="2" eb="3">
      <t>キタ</t>
    </rPh>
    <rPh sb="3" eb="5">
      <t>コウトウ</t>
    </rPh>
    <rPh sb="5" eb="7">
      <t>ガッコウ</t>
    </rPh>
    <phoneticPr fontId="2"/>
  </si>
  <si>
    <t>福岡キャリナリー調理製菓専門学校</t>
    <rPh sb="0" eb="2">
      <t>フクオカ</t>
    </rPh>
    <rPh sb="8" eb="10">
      <t>チョウリ</t>
    </rPh>
    <rPh sb="10" eb="12">
      <t>セイカ</t>
    </rPh>
    <rPh sb="12" eb="14">
      <t>センモン</t>
    </rPh>
    <rPh sb="14" eb="16">
      <t>ガッコウ</t>
    </rPh>
    <phoneticPr fontId="2"/>
  </si>
  <si>
    <t>○</t>
    <phoneticPr fontId="2"/>
  </si>
  <si>
    <t>国際学院埼玉短期大学</t>
    <rPh sb="0" eb="2">
      <t>コクサイ</t>
    </rPh>
    <rPh sb="2" eb="4">
      <t>ガクイン</t>
    </rPh>
    <rPh sb="4" eb="6">
      <t>サイタマ</t>
    </rPh>
    <rPh sb="6" eb="8">
      <t>タンキ</t>
    </rPh>
    <rPh sb="8" eb="10">
      <t>ダイガク</t>
    </rPh>
    <phoneticPr fontId="2"/>
  </si>
  <si>
    <t>○</t>
    <phoneticPr fontId="2"/>
  </si>
  <si>
    <t>別科</t>
    <rPh sb="0" eb="2">
      <t>ベッカ</t>
    </rPh>
    <phoneticPr fontId="2"/>
  </si>
  <si>
    <t>本科</t>
    <rPh sb="0" eb="2">
      <t>ホンカ</t>
    </rPh>
    <phoneticPr fontId="2"/>
  </si>
  <si>
    <t>専攻科</t>
    <phoneticPr fontId="2"/>
  </si>
  <si>
    <t>短期大学</t>
    <rPh sb="0" eb="2">
      <t>タンキ</t>
    </rPh>
    <rPh sb="2" eb="4">
      <t>ダイガク</t>
    </rPh>
    <phoneticPr fontId="2"/>
  </si>
  <si>
    <t>専攻科</t>
    <rPh sb="0" eb="2">
      <t>センコウ</t>
    </rPh>
    <rPh sb="2" eb="3">
      <t>カ</t>
    </rPh>
    <phoneticPr fontId="2"/>
  </si>
  <si>
    <t>○</t>
    <phoneticPr fontId="2"/>
  </si>
  <si>
    <t>○</t>
    <phoneticPr fontId="2"/>
  </si>
  <si>
    <t>梅花女子大学食文化学部食文化学科</t>
    <rPh sb="0" eb="2">
      <t>バイカ</t>
    </rPh>
    <rPh sb="2" eb="4">
      <t>ジョシ</t>
    </rPh>
    <rPh sb="4" eb="6">
      <t>ダイガク</t>
    </rPh>
    <rPh sb="6" eb="7">
      <t>ショク</t>
    </rPh>
    <rPh sb="7" eb="9">
      <t>ブンカ</t>
    </rPh>
    <rPh sb="9" eb="11">
      <t>ガクブ</t>
    </rPh>
    <rPh sb="11" eb="14">
      <t>ショクブンカ</t>
    </rPh>
    <rPh sb="14" eb="16">
      <t>ガッカ</t>
    </rPh>
    <phoneticPr fontId="2"/>
  </si>
  <si>
    <t>○</t>
    <phoneticPr fontId="2"/>
  </si>
  <si>
    <t>○</t>
    <phoneticPr fontId="2"/>
  </si>
  <si>
    <t>○</t>
    <phoneticPr fontId="2"/>
  </si>
  <si>
    <t>埼玉ベルエポック製菓調理専門学校</t>
    <rPh sb="0" eb="2">
      <t>サイタマ</t>
    </rPh>
    <rPh sb="8" eb="10">
      <t>セイカ</t>
    </rPh>
    <rPh sb="10" eb="12">
      <t>チョウリ</t>
    </rPh>
    <rPh sb="12" eb="14">
      <t>センモン</t>
    </rPh>
    <rPh sb="14" eb="16">
      <t>ガッコウ</t>
    </rPh>
    <phoneticPr fontId="2"/>
  </si>
  <si>
    <t>○</t>
    <phoneticPr fontId="2"/>
  </si>
  <si>
    <t>＊</t>
    <phoneticPr fontId="2"/>
  </si>
  <si>
    <r>
      <t>大阪調理製菓専門学校e</t>
    </r>
    <r>
      <rPr>
        <sz val="11"/>
        <rFont val="ＭＳ 明朝"/>
        <family val="1"/>
        <charset val="128"/>
      </rPr>
      <t>cole UMEDA</t>
    </r>
    <rPh sb="0" eb="2">
      <t>オオサカ</t>
    </rPh>
    <rPh sb="2" eb="4">
      <t>チョウリ</t>
    </rPh>
    <rPh sb="4" eb="6">
      <t>セイカ</t>
    </rPh>
    <rPh sb="6" eb="8">
      <t>センモン</t>
    </rPh>
    <rPh sb="8" eb="10">
      <t>ガッコウ</t>
    </rPh>
    <phoneticPr fontId="2"/>
  </si>
  <si>
    <t>○</t>
    <phoneticPr fontId="2"/>
  </si>
  <si>
    <t>-</t>
    <phoneticPr fontId="2"/>
  </si>
  <si>
    <t>野田鎌田学園杉並高等専修学校</t>
    <rPh sb="0" eb="2">
      <t>ノダ</t>
    </rPh>
    <rPh sb="2" eb="4">
      <t>カマタ</t>
    </rPh>
    <rPh sb="4" eb="6">
      <t>ガクエン</t>
    </rPh>
    <rPh sb="6" eb="8">
      <t>スギナミ</t>
    </rPh>
    <rPh sb="8" eb="10">
      <t>コウトウ</t>
    </rPh>
    <rPh sb="10" eb="12">
      <t>センシュウ</t>
    </rPh>
    <rPh sb="12" eb="14">
      <t>ガッコウ</t>
    </rPh>
    <phoneticPr fontId="2"/>
  </si>
  <si>
    <t>○</t>
    <phoneticPr fontId="2"/>
  </si>
  <si>
    <t>○</t>
    <phoneticPr fontId="2"/>
  </si>
  <si>
    <t>大阪キャリナリー製菓調理専門学校</t>
    <rPh sb="0" eb="2">
      <t>オオサカ</t>
    </rPh>
    <rPh sb="8" eb="10">
      <t>セイカ</t>
    </rPh>
    <rPh sb="10" eb="12">
      <t>チョウリ</t>
    </rPh>
    <rPh sb="12" eb="14">
      <t>センモン</t>
    </rPh>
    <rPh sb="14" eb="16">
      <t>ガッコウ</t>
    </rPh>
    <phoneticPr fontId="2"/>
  </si>
  <si>
    <t>神村学園高等部普通科調理・製菓コース調理専攻</t>
    <rPh sb="0" eb="2">
      <t>カミムラ</t>
    </rPh>
    <rPh sb="2" eb="4">
      <t>ガクエン</t>
    </rPh>
    <rPh sb="4" eb="7">
      <t>コウトウブ</t>
    </rPh>
    <rPh sb="7" eb="10">
      <t>フツウカ</t>
    </rPh>
    <rPh sb="10" eb="12">
      <t>チョウリ</t>
    </rPh>
    <rPh sb="13" eb="15">
      <t>セイカ</t>
    </rPh>
    <rPh sb="18" eb="20">
      <t>チョウリ</t>
    </rPh>
    <rPh sb="20" eb="22">
      <t>センコウ</t>
    </rPh>
    <phoneticPr fontId="2"/>
  </si>
  <si>
    <t>○</t>
    <phoneticPr fontId="2"/>
  </si>
  <si>
    <t>＊</t>
    <phoneticPr fontId="2"/>
  </si>
  <si>
    <t>○</t>
    <phoneticPr fontId="2"/>
  </si>
  <si>
    <t>○</t>
    <phoneticPr fontId="2"/>
  </si>
  <si>
    <t>○</t>
    <phoneticPr fontId="2"/>
  </si>
  <si>
    <t>大学</t>
    <rPh sb="0" eb="2">
      <t>ダイガク</t>
    </rPh>
    <phoneticPr fontId="2"/>
  </si>
  <si>
    <t>○</t>
    <phoneticPr fontId="2"/>
  </si>
  <si>
    <t>青森</t>
    <rPh sb="0" eb="1">
      <t>アオ</t>
    </rPh>
    <rPh sb="1" eb="2">
      <t>モリ</t>
    </rPh>
    <phoneticPr fontId="2"/>
  </si>
  <si>
    <t>岩手</t>
    <rPh sb="0" eb="1">
      <t>イワ</t>
    </rPh>
    <rPh sb="1" eb="2">
      <t>テ</t>
    </rPh>
    <phoneticPr fontId="2"/>
  </si>
  <si>
    <t>宮城</t>
    <rPh sb="0" eb="1">
      <t>ミヤ</t>
    </rPh>
    <rPh sb="1" eb="2">
      <t>シロ</t>
    </rPh>
    <phoneticPr fontId="2"/>
  </si>
  <si>
    <t>秋田</t>
    <rPh sb="0" eb="1">
      <t>アキ</t>
    </rPh>
    <rPh sb="1" eb="2">
      <t>タ</t>
    </rPh>
    <phoneticPr fontId="2"/>
  </si>
  <si>
    <t>山形</t>
    <rPh sb="0" eb="1">
      <t>ヤマ</t>
    </rPh>
    <rPh sb="1" eb="2">
      <t>ケイ</t>
    </rPh>
    <phoneticPr fontId="2"/>
  </si>
  <si>
    <t>福島</t>
    <rPh sb="0" eb="1">
      <t>フク</t>
    </rPh>
    <rPh sb="1" eb="2">
      <t>シマ</t>
    </rPh>
    <phoneticPr fontId="2"/>
  </si>
  <si>
    <t>茨城</t>
    <rPh sb="0" eb="1">
      <t>イバラ</t>
    </rPh>
    <rPh sb="1" eb="2">
      <t>シロ</t>
    </rPh>
    <phoneticPr fontId="2"/>
  </si>
  <si>
    <t>栃木</t>
    <rPh sb="0" eb="1">
      <t>トチ</t>
    </rPh>
    <rPh sb="1" eb="2">
      <t>キ</t>
    </rPh>
    <phoneticPr fontId="2"/>
  </si>
  <si>
    <t>群馬</t>
    <rPh sb="0" eb="1">
      <t>グン</t>
    </rPh>
    <rPh sb="1" eb="2">
      <t>ウマ</t>
    </rPh>
    <phoneticPr fontId="2"/>
  </si>
  <si>
    <t>埼玉</t>
    <rPh sb="0" eb="1">
      <t>サキ</t>
    </rPh>
    <rPh sb="1" eb="2">
      <t>タマ</t>
    </rPh>
    <phoneticPr fontId="2"/>
  </si>
  <si>
    <t>千葉</t>
    <rPh sb="0" eb="1">
      <t>セン</t>
    </rPh>
    <rPh sb="1" eb="2">
      <t>ハ</t>
    </rPh>
    <phoneticPr fontId="2"/>
  </si>
  <si>
    <t>新潟</t>
    <rPh sb="0" eb="1">
      <t>シン</t>
    </rPh>
    <rPh sb="1" eb="2">
      <t>カタ</t>
    </rPh>
    <phoneticPr fontId="2"/>
  </si>
  <si>
    <t>山梨</t>
    <rPh sb="0" eb="1">
      <t>ヤマ</t>
    </rPh>
    <rPh sb="1" eb="2">
      <t>ナシ</t>
    </rPh>
    <phoneticPr fontId="2"/>
  </si>
  <si>
    <t>長野</t>
    <rPh sb="0" eb="1">
      <t>チョウ</t>
    </rPh>
    <rPh sb="1" eb="2">
      <t>ノ</t>
    </rPh>
    <phoneticPr fontId="2"/>
  </si>
  <si>
    <t>東京</t>
    <rPh sb="0" eb="1">
      <t>ヒガシ</t>
    </rPh>
    <rPh sb="1" eb="2">
      <t>キョウ</t>
    </rPh>
    <phoneticPr fontId="2"/>
  </si>
  <si>
    <t>小計</t>
    <rPh sb="0" eb="1">
      <t>ショウ</t>
    </rPh>
    <rPh sb="1" eb="2">
      <t>ケイ</t>
    </rPh>
    <phoneticPr fontId="2"/>
  </si>
  <si>
    <t>富山</t>
    <rPh sb="0" eb="1">
      <t>トミ</t>
    </rPh>
    <rPh sb="1" eb="2">
      <t>ヤマ</t>
    </rPh>
    <phoneticPr fontId="2"/>
  </si>
  <si>
    <t>石川</t>
    <rPh sb="0" eb="1">
      <t>イシ</t>
    </rPh>
    <rPh sb="1" eb="2">
      <t>カワ</t>
    </rPh>
    <phoneticPr fontId="2"/>
  </si>
  <si>
    <t>福井</t>
    <rPh sb="0" eb="1">
      <t>フク</t>
    </rPh>
    <rPh sb="1" eb="2">
      <t>セイ</t>
    </rPh>
    <phoneticPr fontId="2"/>
  </si>
  <si>
    <t>岐阜</t>
    <rPh sb="0" eb="1">
      <t>チマタ</t>
    </rPh>
    <rPh sb="1" eb="2">
      <t>ユタカ</t>
    </rPh>
    <phoneticPr fontId="2"/>
  </si>
  <si>
    <t>静岡</t>
    <rPh sb="0" eb="1">
      <t>セイ</t>
    </rPh>
    <rPh sb="1" eb="2">
      <t>オカ</t>
    </rPh>
    <phoneticPr fontId="2"/>
  </si>
  <si>
    <t>愛知</t>
    <rPh sb="0" eb="1">
      <t>アイ</t>
    </rPh>
    <rPh sb="1" eb="2">
      <t>チ</t>
    </rPh>
    <phoneticPr fontId="2"/>
  </si>
  <si>
    <t>三重</t>
    <rPh sb="0" eb="1">
      <t>サン</t>
    </rPh>
    <rPh sb="1" eb="2">
      <t>ジュウ</t>
    </rPh>
    <phoneticPr fontId="2"/>
  </si>
  <si>
    <t>滋賀</t>
    <rPh sb="0" eb="1">
      <t>シゲル</t>
    </rPh>
    <rPh sb="1" eb="2">
      <t>ガ</t>
    </rPh>
    <phoneticPr fontId="2"/>
  </si>
  <si>
    <t>京都</t>
    <rPh sb="0" eb="1">
      <t>キョウ</t>
    </rPh>
    <rPh sb="1" eb="2">
      <t>ミヤコ</t>
    </rPh>
    <phoneticPr fontId="2"/>
  </si>
  <si>
    <t>大阪</t>
    <rPh sb="0" eb="1">
      <t>ダイ</t>
    </rPh>
    <rPh sb="1" eb="2">
      <t>サカ</t>
    </rPh>
    <phoneticPr fontId="2"/>
  </si>
  <si>
    <t>兵庫</t>
    <rPh sb="0" eb="1">
      <t>ヘイ</t>
    </rPh>
    <rPh sb="1" eb="2">
      <t>コ</t>
    </rPh>
    <phoneticPr fontId="2"/>
  </si>
  <si>
    <t>奈良</t>
    <rPh sb="0" eb="1">
      <t>ナ</t>
    </rPh>
    <rPh sb="1" eb="2">
      <t>リョウ</t>
    </rPh>
    <phoneticPr fontId="2"/>
  </si>
  <si>
    <t>鳥取</t>
    <rPh sb="0" eb="1">
      <t>トリ</t>
    </rPh>
    <rPh sb="1" eb="2">
      <t>トリ</t>
    </rPh>
    <phoneticPr fontId="2"/>
  </si>
  <si>
    <t>島根</t>
    <rPh sb="0" eb="1">
      <t>シマ</t>
    </rPh>
    <rPh sb="1" eb="2">
      <t>ネ</t>
    </rPh>
    <phoneticPr fontId="2"/>
  </si>
  <si>
    <t>岡山</t>
    <rPh sb="0" eb="1">
      <t>オカ</t>
    </rPh>
    <rPh sb="1" eb="2">
      <t>ヤマ</t>
    </rPh>
    <phoneticPr fontId="2"/>
  </si>
  <si>
    <t>広島</t>
    <rPh sb="0" eb="1">
      <t>ヒロ</t>
    </rPh>
    <rPh sb="1" eb="2">
      <t>シマ</t>
    </rPh>
    <phoneticPr fontId="2"/>
  </si>
  <si>
    <t>山口</t>
    <rPh sb="0" eb="1">
      <t>ヤマ</t>
    </rPh>
    <rPh sb="1" eb="2">
      <t>クチ</t>
    </rPh>
    <phoneticPr fontId="2"/>
  </si>
  <si>
    <t>徳島</t>
    <rPh sb="0" eb="1">
      <t>トク</t>
    </rPh>
    <rPh sb="1" eb="2">
      <t>シマ</t>
    </rPh>
    <phoneticPr fontId="2"/>
  </si>
  <si>
    <t>香川</t>
    <rPh sb="0" eb="1">
      <t>カオリ</t>
    </rPh>
    <rPh sb="1" eb="2">
      <t>カワ</t>
    </rPh>
    <phoneticPr fontId="2"/>
  </si>
  <si>
    <t>愛媛</t>
    <rPh sb="0" eb="1">
      <t>アイ</t>
    </rPh>
    <rPh sb="1" eb="2">
      <t>ヒメ</t>
    </rPh>
    <phoneticPr fontId="2"/>
  </si>
  <si>
    <t>高知</t>
    <rPh sb="0" eb="1">
      <t>タカ</t>
    </rPh>
    <rPh sb="1" eb="2">
      <t>チ</t>
    </rPh>
    <phoneticPr fontId="2"/>
  </si>
  <si>
    <t>福岡</t>
    <rPh sb="0" eb="1">
      <t>フク</t>
    </rPh>
    <rPh sb="1" eb="2">
      <t>オカ</t>
    </rPh>
    <phoneticPr fontId="2"/>
  </si>
  <si>
    <t>佐賀</t>
    <rPh sb="0" eb="1">
      <t>サ</t>
    </rPh>
    <rPh sb="1" eb="2">
      <t>ガ</t>
    </rPh>
    <phoneticPr fontId="2"/>
  </si>
  <si>
    <t>長崎</t>
    <rPh sb="0" eb="1">
      <t>チョウ</t>
    </rPh>
    <rPh sb="1" eb="2">
      <t>ザキ</t>
    </rPh>
    <phoneticPr fontId="2"/>
  </si>
  <si>
    <t>熊本</t>
    <rPh sb="0" eb="1">
      <t>クマ</t>
    </rPh>
    <rPh sb="1" eb="2">
      <t>ホン</t>
    </rPh>
    <phoneticPr fontId="2"/>
  </si>
  <si>
    <t>大分</t>
    <rPh sb="0" eb="1">
      <t>ダイ</t>
    </rPh>
    <rPh sb="1" eb="2">
      <t>ブン</t>
    </rPh>
    <phoneticPr fontId="2"/>
  </si>
  <si>
    <t>宮崎</t>
    <rPh sb="0" eb="1">
      <t>ミヤ</t>
    </rPh>
    <rPh sb="1" eb="2">
      <t>ザキ</t>
    </rPh>
    <phoneticPr fontId="2"/>
  </si>
  <si>
    <t>沖縄</t>
    <rPh sb="0" eb="1">
      <t>オキ</t>
    </rPh>
    <rPh sb="1" eb="2">
      <t>ナワ</t>
    </rPh>
    <phoneticPr fontId="2"/>
  </si>
  <si>
    <t xml:space="preserve">注) 1 専修学校の課程の併設による再掲を含む。 </t>
    <phoneticPr fontId="2"/>
  </si>
  <si>
    <t>注) 2 短期大学の課程の併設による再掲を含む。</t>
    <phoneticPr fontId="2"/>
  </si>
  <si>
    <t>資料) 公益社団法人 全国調理師養成施設協会</t>
    <rPh sb="0" eb="2">
      <t>シリョウ</t>
    </rPh>
    <rPh sb="4" eb="6">
      <t>コウエキ</t>
    </rPh>
    <rPh sb="6" eb="10">
      <t>シャダンホウジン</t>
    </rPh>
    <rPh sb="11" eb="16">
      <t>ゼンコクチョウリシ</t>
    </rPh>
    <rPh sb="16" eb="18">
      <t>ヨウセイ</t>
    </rPh>
    <rPh sb="18" eb="20">
      <t>シセツ</t>
    </rPh>
    <rPh sb="20" eb="22">
      <t>キョウカイ</t>
    </rPh>
    <phoneticPr fontId="2"/>
  </si>
  <si>
    <t>※注)１</t>
    <rPh sb="1" eb="2">
      <t>チュウ</t>
    </rPh>
    <phoneticPr fontId="2"/>
  </si>
  <si>
    <t>※注)２</t>
    <rPh sb="1" eb="2">
      <t>チュウ</t>
    </rPh>
    <phoneticPr fontId="2"/>
  </si>
  <si>
    <t>函館短期大学付設調理製菓専門学校調理師科</t>
    <rPh sb="0" eb="2">
      <t>ハコダテ</t>
    </rPh>
    <rPh sb="2" eb="4">
      <t>タンキ</t>
    </rPh>
    <rPh sb="4" eb="6">
      <t>ダイガク</t>
    </rPh>
    <rPh sb="6" eb="8">
      <t>フセツ</t>
    </rPh>
    <rPh sb="8" eb="10">
      <t>チョウリ</t>
    </rPh>
    <rPh sb="10" eb="12">
      <t>セイカ</t>
    </rPh>
    <rPh sb="12" eb="16">
      <t>センモンガッコウ</t>
    </rPh>
    <rPh sb="16" eb="19">
      <t>チョウリシ</t>
    </rPh>
    <rPh sb="19" eb="20">
      <t>カ</t>
    </rPh>
    <phoneticPr fontId="2"/>
  </si>
  <si>
    <t>宮島学園北海道調理師専門学校</t>
    <rPh sb="0" eb="2">
      <t>ミヤジマ</t>
    </rPh>
    <rPh sb="2" eb="4">
      <t>ガクエン</t>
    </rPh>
    <rPh sb="4" eb="7">
      <t>ホッカイドウ</t>
    </rPh>
    <rPh sb="7" eb="10">
      <t>チョウリシ</t>
    </rPh>
    <rPh sb="10" eb="14">
      <t>センモンガッコウ</t>
    </rPh>
    <phoneticPr fontId="2"/>
  </si>
  <si>
    <t>函館大妻高等学校食物健康科</t>
    <rPh sb="0" eb="2">
      <t>ハコダテ</t>
    </rPh>
    <rPh sb="2" eb="4">
      <t>オオツマ</t>
    </rPh>
    <rPh sb="4" eb="6">
      <t>コウトウ</t>
    </rPh>
    <rPh sb="6" eb="8">
      <t>ガッコウ</t>
    </rPh>
    <rPh sb="8" eb="10">
      <t>ショクモツ</t>
    </rPh>
    <rPh sb="10" eb="12">
      <t>ケンコウ</t>
    </rPh>
    <rPh sb="12" eb="13">
      <t>カ</t>
    </rPh>
    <phoneticPr fontId="2"/>
  </si>
  <si>
    <t>北斗文化学園インターナショナル調理技術専門学校調理師学科</t>
    <rPh sb="0" eb="2">
      <t>ホクト</t>
    </rPh>
    <rPh sb="2" eb="4">
      <t>ブンカ</t>
    </rPh>
    <rPh sb="4" eb="6">
      <t>ガクエン</t>
    </rPh>
    <rPh sb="15" eb="17">
      <t>チョウリ</t>
    </rPh>
    <rPh sb="17" eb="19">
      <t>ギジュツ</t>
    </rPh>
    <rPh sb="19" eb="21">
      <t>センモン</t>
    </rPh>
    <rPh sb="21" eb="23">
      <t>ガッコウ</t>
    </rPh>
    <rPh sb="23" eb="26">
      <t>チョウリシ</t>
    </rPh>
    <rPh sb="26" eb="28">
      <t>ガッカ</t>
    </rPh>
    <phoneticPr fontId="2"/>
  </si>
  <si>
    <t>岩手県立久慈東高等学校総合学科食物系列</t>
    <rPh sb="0" eb="2">
      <t>イワテ</t>
    </rPh>
    <rPh sb="2" eb="4">
      <t>ケンリツ</t>
    </rPh>
    <rPh sb="4" eb="6">
      <t>クジ</t>
    </rPh>
    <rPh sb="6" eb="7">
      <t>ヒガシ</t>
    </rPh>
    <rPh sb="7" eb="11">
      <t>コウトウガッコウ</t>
    </rPh>
    <rPh sb="11" eb="13">
      <t>ソウゴウ</t>
    </rPh>
    <rPh sb="13" eb="15">
      <t>ガッカ</t>
    </rPh>
    <rPh sb="15" eb="17">
      <t>ショクモツ</t>
    </rPh>
    <rPh sb="17" eb="19">
      <t>ケイレツ</t>
    </rPh>
    <phoneticPr fontId="2"/>
  </si>
  <si>
    <t>岩手県立大船渡農業高等学校食物文化科</t>
    <rPh sb="0" eb="2">
      <t>イワテ</t>
    </rPh>
    <rPh sb="2" eb="4">
      <t>ケンリツ</t>
    </rPh>
    <rPh sb="4" eb="7">
      <t>オオフナト</t>
    </rPh>
    <rPh sb="7" eb="9">
      <t>ノウギョウ</t>
    </rPh>
    <rPh sb="9" eb="13">
      <t>コウトウガッコウ</t>
    </rPh>
    <rPh sb="13" eb="15">
      <t>ショクモツ</t>
    </rPh>
    <rPh sb="15" eb="17">
      <t>ブンカ</t>
    </rPh>
    <rPh sb="17" eb="18">
      <t>カ</t>
    </rPh>
    <phoneticPr fontId="2"/>
  </si>
  <si>
    <t>盛岡誠桜高等学校食物調理科</t>
    <rPh sb="0" eb="2">
      <t>モリオカ</t>
    </rPh>
    <rPh sb="2" eb="3">
      <t>マコト</t>
    </rPh>
    <rPh sb="3" eb="4">
      <t>サクラ</t>
    </rPh>
    <rPh sb="4" eb="6">
      <t>コウトウ</t>
    </rPh>
    <rPh sb="6" eb="8">
      <t>ガッコウ</t>
    </rPh>
    <rPh sb="8" eb="10">
      <t>ショクモツ</t>
    </rPh>
    <rPh sb="10" eb="12">
      <t>チョウリ</t>
    </rPh>
    <rPh sb="12" eb="13">
      <t>カ</t>
    </rPh>
    <phoneticPr fontId="2"/>
  </si>
  <si>
    <t>宮城県水産高等学校海洋総合科調理類型</t>
    <rPh sb="0" eb="3">
      <t>ミヤギケン</t>
    </rPh>
    <rPh sb="3" eb="5">
      <t>スイサン</t>
    </rPh>
    <rPh sb="5" eb="7">
      <t>コウトウ</t>
    </rPh>
    <rPh sb="7" eb="9">
      <t>ガッコウ</t>
    </rPh>
    <rPh sb="9" eb="11">
      <t>カイヨウ</t>
    </rPh>
    <rPh sb="11" eb="13">
      <t>ソウゴウ</t>
    </rPh>
    <rPh sb="13" eb="14">
      <t>カ</t>
    </rPh>
    <rPh sb="14" eb="16">
      <t>チョウリ</t>
    </rPh>
    <rPh sb="16" eb="18">
      <t>ルイケイ</t>
    </rPh>
    <phoneticPr fontId="2"/>
  </si>
  <si>
    <t>晃陽看護栄養専門学校調理師学科</t>
    <rPh sb="0" eb="1">
      <t>コウ</t>
    </rPh>
    <rPh sb="1" eb="2">
      <t>ヨウ</t>
    </rPh>
    <rPh sb="2" eb="4">
      <t>カンゴ</t>
    </rPh>
    <rPh sb="4" eb="6">
      <t>エイヨウ</t>
    </rPh>
    <rPh sb="6" eb="8">
      <t>センモン</t>
    </rPh>
    <rPh sb="8" eb="10">
      <t>ガッコウ</t>
    </rPh>
    <rPh sb="10" eb="13">
      <t>チョウリシ</t>
    </rPh>
    <rPh sb="13" eb="14">
      <t>ガク</t>
    </rPh>
    <rPh sb="14" eb="15">
      <t>カ</t>
    </rPh>
    <phoneticPr fontId="2"/>
  </si>
  <si>
    <t>つくば栄養医療調理製菓専門学校</t>
    <rPh sb="3" eb="5">
      <t>エイヨウ</t>
    </rPh>
    <rPh sb="5" eb="7">
      <t>イリョウ</t>
    </rPh>
    <rPh sb="7" eb="9">
      <t>チョウリ</t>
    </rPh>
    <rPh sb="9" eb="11">
      <t>セイカ</t>
    </rPh>
    <rPh sb="11" eb="13">
      <t>センモン</t>
    </rPh>
    <rPh sb="13" eb="15">
      <t>ガッコウ</t>
    </rPh>
    <phoneticPr fontId="2"/>
  </si>
  <si>
    <t>国際ＴＢＣ調理・パティシエ専門学校</t>
    <rPh sb="0" eb="2">
      <t>コクサイ</t>
    </rPh>
    <rPh sb="5" eb="7">
      <t>チョウリ</t>
    </rPh>
    <rPh sb="13" eb="15">
      <t>センモン</t>
    </rPh>
    <rPh sb="15" eb="17">
      <t>ガッコウ</t>
    </rPh>
    <phoneticPr fontId="2"/>
  </si>
  <si>
    <t>国際テクニカル調理製菓専門学校</t>
    <rPh sb="0" eb="2">
      <t>コクサイ</t>
    </rPh>
    <rPh sb="7" eb="9">
      <t>チョウリ</t>
    </rPh>
    <rPh sb="9" eb="11">
      <t>セイカ</t>
    </rPh>
    <rPh sb="11" eb="13">
      <t>センモン</t>
    </rPh>
    <rPh sb="13" eb="15">
      <t>ガッコウ</t>
    </rPh>
    <phoneticPr fontId="2"/>
  </si>
  <si>
    <t>宇都宮文星短期大学地域総合文化学科
フードフィールド調理師ユニット</t>
    <rPh sb="0" eb="3">
      <t>ウツノミヤ</t>
    </rPh>
    <rPh sb="3" eb="4">
      <t>ブン</t>
    </rPh>
    <rPh sb="4" eb="5">
      <t>セイ</t>
    </rPh>
    <rPh sb="5" eb="7">
      <t>タンキ</t>
    </rPh>
    <rPh sb="7" eb="9">
      <t>ダイガク</t>
    </rPh>
    <rPh sb="9" eb="11">
      <t>チイキ</t>
    </rPh>
    <rPh sb="11" eb="13">
      <t>ソウゴウ</t>
    </rPh>
    <rPh sb="13" eb="15">
      <t>ブンカ</t>
    </rPh>
    <rPh sb="15" eb="17">
      <t>ガッカ</t>
    </rPh>
    <rPh sb="26" eb="29">
      <t>チョウリシ</t>
    </rPh>
    <phoneticPr fontId="2"/>
  </si>
  <si>
    <t>北海道三笠高等学校食物調理科</t>
    <rPh sb="0" eb="3">
      <t>ホッカイドウ</t>
    </rPh>
    <rPh sb="3" eb="5">
      <t>ミカサ</t>
    </rPh>
    <rPh sb="5" eb="7">
      <t>コウトウ</t>
    </rPh>
    <rPh sb="7" eb="9">
      <t>ガッコウ</t>
    </rPh>
    <rPh sb="9" eb="11">
      <t>ショクモツ</t>
    </rPh>
    <rPh sb="11" eb="13">
      <t>チョウリ</t>
    </rPh>
    <rPh sb="13" eb="14">
      <t>カ</t>
    </rPh>
    <phoneticPr fontId="2"/>
  </si>
  <si>
    <t>花咲徳栄高等学校食育実践科</t>
    <rPh sb="0" eb="2">
      <t>ハナサキ</t>
    </rPh>
    <rPh sb="2" eb="3">
      <t>トク</t>
    </rPh>
    <rPh sb="3" eb="4">
      <t>サカエ</t>
    </rPh>
    <rPh sb="4" eb="6">
      <t>コウトウ</t>
    </rPh>
    <rPh sb="6" eb="8">
      <t>ガッコウ</t>
    </rPh>
    <rPh sb="8" eb="10">
      <t>ショクイク</t>
    </rPh>
    <rPh sb="10" eb="12">
      <t>ジッセン</t>
    </rPh>
    <rPh sb="12" eb="13">
      <t>カ</t>
    </rPh>
    <phoneticPr fontId="2"/>
  </si>
  <si>
    <t>千葉県立安房拓心高等学校総合学科調理系列</t>
    <rPh sb="0" eb="2">
      <t>チバ</t>
    </rPh>
    <rPh sb="2" eb="4">
      <t>ケンリツ</t>
    </rPh>
    <rPh sb="4" eb="6">
      <t>アワ</t>
    </rPh>
    <rPh sb="6" eb="7">
      <t>タク</t>
    </rPh>
    <rPh sb="7" eb="8">
      <t>シン</t>
    </rPh>
    <rPh sb="8" eb="12">
      <t>コウトウガッコウ</t>
    </rPh>
    <rPh sb="12" eb="14">
      <t>ソウゴウ</t>
    </rPh>
    <rPh sb="14" eb="16">
      <t>ガッカ</t>
    </rPh>
    <rPh sb="16" eb="18">
      <t>チョウリ</t>
    </rPh>
    <rPh sb="18" eb="20">
      <t>ケイレツ</t>
    </rPh>
    <phoneticPr fontId="2"/>
  </si>
  <si>
    <t>香川栄養専門学校</t>
    <rPh sb="0" eb="2">
      <t>カガワ</t>
    </rPh>
    <rPh sb="2" eb="4">
      <t>エイヨウ</t>
    </rPh>
    <rPh sb="4" eb="6">
      <t>センモン</t>
    </rPh>
    <rPh sb="6" eb="8">
      <t>ガッコウ</t>
    </rPh>
    <phoneticPr fontId="2"/>
  </si>
  <si>
    <t>東京聖栄大学附属調理師専門学校</t>
    <rPh sb="0" eb="2">
      <t>トウキョウ</t>
    </rPh>
    <rPh sb="2" eb="3">
      <t>セイ</t>
    </rPh>
    <rPh sb="3" eb="4">
      <t>エイ</t>
    </rPh>
    <rPh sb="4" eb="6">
      <t>ダイガク</t>
    </rPh>
    <rPh sb="6" eb="8">
      <t>フゾク</t>
    </rPh>
    <rPh sb="8" eb="11">
      <t>チョウリシ</t>
    </rPh>
    <rPh sb="11" eb="13">
      <t>センモン</t>
    </rPh>
    <rPh sb="13" eb="15">
      <t>ガッコウ</t>
    </rPh>
    <phoneticPr fontId="2"/>
  </si>
  <si>
    <t>東京調理製菓専門学校</t>
    <rPh sb="0" eb="2">
      <t>トウキョウ</t>
    </rPh>
    <rPh sb="2" eb="4">
      <t>チョウリ</t>
    </rPh>
    <rPh sb="4" eb="6">
      <t>セイカ</t>
    </rPh>
    <rPh sb="6" eb="8">
      <t>センモン</t>
    </rPh>
    <rPh sb="8" eb="10">
      <t>ガッコウ</t>
    </rPh>
    <phoneticPr fontId="2"/>
  </si>
  <si>
    <t>二葉栄養専門学校調理師科調理実践科</t>
    <rPh sb="0" eb="2">
      <t>フタバ</t>
    </rPh>
    <rPh sb="2" eb="4">
      <t>エイヨウ</t>
    </rPh>
    <rPh sb="4" eb="6">
      <t>センモン</t>
    </rPh>
    <rPh sb="6" eb="8">
      <t>ガッコウ</t>
    </rPh>
    <rPh sb="8" eb="12">
      <t>チョウリシカ</t>
    </rPh>
    <rPh sb="12" eb="14">
      <t>チョウリ</t>
    </rPh>
    <rPh sb="14" eb="16">
      <t>ジッセン</t>
    </rPh>
    <rPh sb="16" eb="17">
      <t>カ</t>
    </rPh>
    <phoneticPr fontId="2"/>
  </si>
  <si>
    <t>東京多摩調理製菓専門学校</t>
    <rPh sb="0" eb="2">
      <t>トウキョウ</t>
    </rPh>
    <rPh sb="2" eb="4">
      <t>タマ</t>
    </rPh>
    <rPh sb="4" eb="6">
      <t>チョウリ</t>
    </rPh>
    <rPh sb="6" eb="8">
      <t>セイカ</t>
    </rPh>
    <rPh sb="8" eb="10">
      <t>センモン</t>
    </rPh>
    <rPh sb="10" eb="12">
      <t>ガッコウ</t>
    </rPh>
    <phoneticPr fontId="2"/>
  </si>
  <si>
    <t>華調理製菓専門学校</t>
    <rPh sb="0" eb="1">
      <t>ハナ</t>
    </rPh>
    <rPh sb="1" eb="3">
      <t>チョウリ</t>
    </rPh>
    <rPh sb="3" eb="5">
      <t>セイカ</t>
    </rPh>
    <rPh sb="5" eb="7">
      <t>センモン</t>
    </rPh>
    <rPh sb="7" eb="9">
      <t>ガッコウ</t>
    </rPh>
    <phoneticPr fontId="2"/>
  </si>
  <si>
    <t>東京都立葛飾ろう学校高等部専攻科生産システム類型食物系</t>
    <rPh sb="0" eb="2">
      <t>トウキョウ</t>
    </rPh>
    <rPh sb="2" eb="4">
      <t>トリツ</t>
    </rPh>
    <rPh sb="4" eb="6">
      <t>カツシカ</t>
    </rPh>
    <rPh sb="8" eb="10">
      <t>ガッコウ</t>
    </rPh>
    <rPh sb="10" eb="13">
      <t>コウトウブ</t>
    </rPh>
    <rPh sb="13" eb="15">
      <t>センコウ</t>
    </rPh>
    <rPh sb="15" eb="16">
      <t>カ</t>
    </rPh>
    <rPh sb="16" eb="18">
      <t>セイサン</t>
    </rPh>
    <rPh sb="22" eb="24">
      <t>ルイケイ</t>
    </rPh>
    <rPh sb="24" eb="26">
      <t>ショクモツ</t>
    </rPh>
    <rPh sb="26" eb="27">
      <t>ケイ</t>
    </rPh>
    <phoneticPr fontId="2"/>
  </si>
  <si>
    <t>国際パティシエ調理師専門学校衛生専門課程</t>
    <rPh sb="0" eb="2">
      <t>コクサイ</t>
    </rPh>
    <rPh sb="7" eb="10">
      <t>チョウリシ</t>
    </rPh>
    <rPh sb="10" eb="12">
      <t>センモン</t>
    </rPh>
    <rPh sb="12" eb="14">
      <t>ガッコウ</t>
    </rPh>
    <rPh sb="14" eb="16">
      <t>エイセイ</t>
    </rPh>
    <rPh sb="16" eb="18">
      <t>センモン</t>
    </rPh>
    <rPh sb="18" eb="20">
      <t>カテイ</t>
    </rPh>
    <phoneticPr fontId="2"/>
  </si>
  <si>
    <t>○</t>
    <phoneticPr fontId="2"/>
  </si>
  <si>
    <t>日本調理アカデミー調理師養成科</t>
    <rPh sb="0" eb="2">
      <t>ニホン</t>
    </rPh>
    <rPh sb="2" eb="4">
      <t>チョウリ</t>
    </rPh>
    <rPh sb="9" eb="12">
      <t>チョウリシ</t>
    </rPh>
    <rPh sb="12" eb="15">
      <t>ヨウセイカ</t>
    </rPh>
    <phoneticPr fontId="2"/>
  </si>
  <si>
    <t>山手調理製菓専門学校</t>
    <rPh sb="0" eb="2">
      <t>ヤマテ</t>
    </rPh>
    <rPh sb="2" eb="4">
      <t>チョウリ</t>
    </rPh>
    <rPh sb="4" eb="6">
      <t>セイカ</t>
    </rPh>
    <rPh sb="6" eb="8">
      <t>センモン</t>
    </rPh>
    <rPh sb="8" eb="10">
      <t>ガッコウ</t>
    </rPh>
    <phoneticPr fontId="2"/>
  </si>
  <si>
    <t>東京すし和食調理専門学校</t>
    <rPh sb="0" eb="2">
      <t>トウキョウ</t>
    </rPh>
    <rPh sb="4" eb="6">
      <t>ワショク</t>
    </rPh>
    <rPh sb="6" eb="8">
      <t>チョウリ</t>
    </rPh>
    <rPh sb="8" eb="10">
      <t>センモン</t>
    </rPh>
    <rPh sb="10" eb="12">
      <t>ガッコウ</t>
    </rPh>
    <phoneticPr fontId="2"/>
  </si>
  <si>
    <t>横浜調理師専門学校</t>
    <rPh sb="0" eb="2">
      <t>ヨコハマ</t>
    </rPh>
    <rPh sb="2" eb="5">
      <t>チョウリシ</t>
    </rPh>
    <rPh sb="5" eb="7">
      <t>センモン</t>
    </rPh>
    <rPh sb="7" eb="9">
      <t>ガッコウ</t>
    </rPh>
    <phoneticPr fontId="2"/>
  </si>
  <si>
    <t>北陸食育フードカレッジ</t>
    <rPh sb="0" eb="2">
      <t>ホクリク</t>
    </rPh>
    <rPh sb="2" eb="4">
      <t>ショクイク</t>
    </rPh>
    <phoneticPr fontId="2"/>
  </si>
  <si>
    <t>天谷調理製菓専門学校</t>
    <rPh sb="0" eb="2">
      <t>アマヤ</t>
    </rPh>
    <rPh sb="2" eb="4">
      <t>チョウリ</t>
    </rPh>
    <rPh sb="4" eb="6">
      <t>セイカ</t>
    </rPh>
    <rPh sb="6" eb="8">
      <t>センモン</t>
    </rPh>
    <rPh sb="8" eb="10">
      <t>ガッコウ</t>
    </rPh>
    <phoneticPr fontId="2"/>
  </si>
  <si>
    <t>城南高等専修学校調理科</t>
    <rPh sb="0" eb="2">
      <t>ジョウナン</t>
    </rPh>
    <rPh sb="2" eb="4">
      <t>コウトウ</t>
    </rPh>
    <rPh sb="4" eb="6">
      <t>センシュウ</t>
    </rPh>
    <rPh sb="6" eb="8">
      <t>ガッコウ</t>
    </rPh>
    <rPh sb="8" eb="10">
      <t>チョウリ</t>
    </rPh>
    <rPh sb="10" eb="11">
      <t>カ</t>
    </rPh>
    <phoneticPr fontId="2"/>
  </si>
  <si>
    <t>中央調理製菓専門学校静岡校　　</t>
    <rPh sb="0" eb="4">
      <t>チュウオウチョウリ</t>
    </rPh>
    <rPh sb="4" eb="6">
      <t>セイカ</t>
    </rPh>
    <rPh sb="6" eb="8">
      <t>センモン</t>
    </rPh>
    <rPh sb="8" eb="10">
      <t>ガッコウ</t>
    </rPh>
    <rPh sb="10" eb="12">
      <t>シズオカ</t>
    </rPh>
    <rPh sb="12" eb="13">
      <t>コウ</t>
    </rPh>
    <phoneticPr fontId="2"/>
  </si>
  <si>
    <t>愛知県立岩津高等学校調理国際科</t>
    <rPh sb="0" eb="2">
      <t>アイチ</t>
    </rPh>
    <rPh sb="2" eb="4">
      <t>ケンリツ</t>
    </rPh>
    <rPh sb="4" eb="6">
      <t>イワツ</t>
    </rPh>
    <rPh sb="6" eb="10">
      <t>コウトウガッコウ</t>
    </rPh>
    <rPh sb="10" eb="12">
      <t>チョウリ</t>
    </rPh>
    <rPh sb="12" eb="14">
      <t>コクサイ</t>
    </rPh>
    <rPh sb="14" eb="15">
      <t>カ</t>
    </rPh>
    <phoneticPr fontId="2"/>
  </si>
  <si>
    <t>修文女子高等学校食物調理科</t>
    <rPh sb="0" eb="1">
      <t>シュウ</t>
    </rPh>
    <rPh sb="1" eb="2">
      <t>ブン</t>
    </rPh>
    <rPh sb="2" eb="4">
      <t>ジョシ</t>
    </rPh>
    <rPh sb="4" eb="6">
      <t>コウトウ</t>
    </rPh>
    <rPh sb="6" eb="8">
      <t>ガッコウ</t>
    </rPh>
    <rPh sb="8" eb="10">
      <t>ショクモツ</t>
    </rPh>
    <rPh sb="10" eb="13">
      <t>チョウリカ</t>
    </rPh>
    <phoneticPr fontId="2"/>
  </si>
  <si>
    <t>名古屋辻学園調理専門学校</t>
    <rPh sb="0" eb="3">
      <t>ナゴヤ</t>
    </rPh>
    <rPh sb="3" eb="4">
      <t>ツジ</t>
    </rPh>
    <rPh sb="4" eb="6">
      <t>ガクエン</t>
    </rPh>
    <rPh sb="6" eb="8">
      <t>チョウリ</t>
    </rPh>
    <rPh sb="8" eb="10">
      <t>センモン</t>
    </rPh>
    <rPh sb="10" eb="12">
      <t>ガッコウ</t>
    </rPh>
    <phoneticPr fontId="2"/>
  </si>
  <si>
    <t>大阪青山大学短期大学部調理製菓学科調理コース</t>
    <rPh sb="0" eb="2">
      <t>オオサカ</t>
    </rPh>
    <rPh sb="2" eb="4">
      <t>アオヤマ</t>
    </rPh>
    <rPh sb="4" eb="6">
      <t>ダイガク</t>
    </rPh>
    <rPh sb="6" eb="8">
      <t>タンキ</t>
    </rPh>
    <rPh sb="8" eb="9">
      <t>ダイ</t>
    </rPh>
    <rPh sb="9" eb="10">
      <t>ガク</t>
    </rPh>
    <rPh sb="10" eb="11">
      <t>ブ</t>
    </rPh>
    <rPh sb="11" eb="13">
      <t>チョウリ</t>
    </rPh>
    <rPh sb="13" eb="15">
      <t>セイカ</t>
    </rPh>
    <rPh sb="15" eb="17">
      <t>ガッカ</t>
    </rPh>
    <rPh sb="17" eb="19">
      <t>チョウリ</t>
    </rPh>
    <phoneticPr fontId="2"/>
  </si>
  <si>
    <t>大阪市立咲くやこの花高等学校調理コース</t>
    <rPh sb="0" eb="2">
      <t>オオサカ</t>
    </rPh>
    <rPh sb="2" eb="4">
      <t>シリツ</t>
    </rPh>
    <rPh sb="4" eb="5">
      <t>サ</t>
    </rPh>
    <rPh sb="9" eb="10">
      <t>ハナ</t>
    </rPh>
    <rPh sb="10" eb="12">
      <t>コウトウ</t>
    </rPh>
    <rPh sb="12" eb="14">
      <t>ガッコウ</t>
    </rPh>
    <rPh sb="14" eb="16">
      <t>チョウリ</t>
    </rPh>
    <phoneticPr fontId="2"/>
  </si>
  <si>
    <t>大阪成蹊短期大学調理・製菓学科調理コース</t>
    <rPh sb="0" eb="2">
      <t>オオサカ</t>
    </rPh>
    <rPh sb="2" eb="4">
      <t>セイケイ</t>
    </rPh>
    <rPh sb="4" eb="6">
      <t>タンキ</t>
    </rPh>
    <rPh sb="6" eb="8">
      <t>ダイガク</t>
    </rPh>
    <rPh sb="8" eb="10">
      <t>チョウリ</t>
    </rPh>
    <rPh sb="11" eb="13">
      <t>セイカ</t>
    </rPh>
    <rPh sb="13" eb="15">
      <t>ガッカ</t>
    </rPh>
    <rPh sb="15" eb="17">
      <t>チョウリ</t>
    </rPh>
    <phoneticPr fontId="2"/>
  </si>
  <si>
    <t>奈良県立磯城野高等学校フードデザイン科シェフコース</t>
    <rPh sb="0" eb="2">
      <t>ナラ</t>
    </rPh>
    <rPh sb="2" eb="4">
      <t>ケンリツ</t>
    </rPh>
    <rPh sb="4" eb="5">
      <t>イソ</t>
    </rPh>
    <rPh sb="5" eb="6">
      <t>シロ</t>
    </rPh>
    <rPh sb="6" eb="7">
      <t>ノ</t>
    </rPh>
    <rPh sb="7" eb="11">
      <t>コウトウガッコウ</t>
    </rPh>
    <rPh sb="18" eb="19">
      <t>カ</t>
    </rPh>
    <phoneticPr fontId="2"/>
  </si>
  <si>
    <t>海南市立海南下津高等学校食物科</t>
    <rPh sb="0" eb="2">
      <t>カイナン</t>
    </rPh>
    <rPh sb="2" eb="4">
      <t>シリツ</t>
    </rPh>
    <rPh sb="4" eb="6">
      <t>カイナン</t>
    </rPh>
    <rPh sb="6" eb="8">
      <t>シモヅ</t>
    </rPh>
    <rPh sb="8" eb="10">
      <t>コウトウ</t>
    </rPh>
    <rPh sb="10" eb="12">
      <t>ガッコウ</t>
    </rPh>
    <rPh sb="12" eb="14">
      <t>ショクモツ</t>
    </rPh>
    <rPh sb="14" eb="15">
      <t>カ</t>
    </rPh>
    <phoneticPr fontId="2"/>
  </si>
  <si>
    <t>松江栄養調理製菓専門学校調理師科</t>
    <rPh sb="0" eb="2">
      <t>マツエ</t>
    </rPh>
    <rPh sb="2" eb="4">
      <t>エイヨウ</t>
    </rPh>
    <rPh sb="4" eb="6">
      <t>チョウリ</t>
    </rPh>
    <rPh sb="6" eb="8">
      <t>セイカ</t>
    </rPh>
    <rPh sb="8" eb="10">
      <t>センモン</t>
    </rPh>
    <rPh sb="10" eb="12">
      <t>ガッコウ</t>
    </rPh>
    <rPh sb="12" eb="16">
      <t>チョウリシカ</t>
    </rPh>
    <phoneticPr fontId="2"/>
  </si>
  <si>
    <t>広島酔心調理製菓専門学校</t>
    <rPh sb="0" eb="2">
      <t>ヒロシマ</t>
    </rPh>
    <rPh sb="2" eb="3">
      <t>ヨ</t>
    </rPh>
    <rPh sb="3" eb="4">
      <t>ココロ</t>
    </rPh>
    <rPh sb="4" eb="6">
      <t>チョウリ</t>
    </rPh>
    <rPh sb="6" eb="8">
      <t>セイカ</t>
    </rPh>
    <rPh sb="8" eb="10">
      <t>センモン</t>
    </rPh>
    <rPh sb="10" eb="12">
      <t>ガッコウ</t>
    </rPh>
    <phoneticPr fontId="2"/>
  </si>
  <si>
    <t>山陽女子短期大学食物栄養学科栄養調理コース</t>
    <rPh sb="0" eb="2">
      <t>サンヨウ</t>
    </rPh>
    <rPh sb="2" eb="4">
      <t>ジョシ</t>
    </rPh>
    <rPh sb="4" eb="6">
      <t>タンキ</t>
    </rPh>
    <rPh sb="6" eb="8">
      <t>ダイガク</t>
    </rPh>
    <rPh sb="8" eb="10">
      <t>ショクモツ</t>
    </rPh>
    <rPh sb="10" eb="12">
      <t>エイヨウ</t>
    </rPh>
    <rPh sb="12" eb="14">
      <t>ガッカ</t>
    </rPh>
    <rPh sb="14" eb="16">
      <t>エイヨウ</t>
    </rPh>
    <rPh sb="16" eb="18">
      <t>チョウリ</t>
    </rPh>
    <phoneticPr fontId="2"/>
  </si>
  <si>
    <t>山口調理製菓専門学校</t>
    <rPh sb="0" eb="2">
      <t>ヤマグチ</t>
    </rPh>
    <rPh sb="2" eb="4">
      <t>チョウリ</t>
    </rPh>
    <rPh sb="4" eb="6">
      <t>セイカ</t>
    </rPh>
    <rPh sb="6" eb="8">
      <t>センモン</t>
    </rPh>
    <rPh sb="8" eb="10">
      <t>ガッコウ</t>
    </rPh>
    <phoneticPr fontId="2"/>
  </si>
  <si>
    <t>香川県立観音寺中央高等学校総合学科食物系列</t>
    <rPh sb="0" eb="2">
      <t>カガワ</t>
    </rPh>
    <rPh sb="2" eb="4">
      <t>ケンリツ</t>
    </rPh>
    <rPh sb="4" eb="7">
      <t>カンオンジ</t>
    </rPh>
    <rPh sb="7" eb="9">
      <t>チュウオウ</t>
    </rPh>
    <rPh sb="9" eb="11">
      <t>コウトウ</t>
    </rPh>
    <rPh sb="11" eb="13">
      <t>ガッコウ</t>
    </rPh>
    <rPh sb="13" eb="15">
      <t>ソウゴウ</t>
    </rPh>
    <rPh sb="15" eb="16">
      <t>ガク</t>
    </rPh>
    <rPh sb="16" eb="17">
      <t>カ</t>
    </rPh>
    <rPh sb="17" eb="19">
      <t>ショクモツ</t>
    </rPh>
    <rPh sb="19" eb="21">
      <t>ケイレツ</t>
    </rPh>
    <phoneticPr fontId="2"/>
  </si>
  <si>
    <t>今治明徳短期大学調理師専修科</t>
    <rPh sb="0" eb="2">
      <t>イマバリ</t>
    </rPh>
    <rPh sb="2" eb="4">
      <t>メイトク</t>
    </rPh>
    <rPh sb="4" eb="6">
      <t>タンキ</t>
    </rPh>
    <rPh sb="6" eb="8">
      <t>ダイガク</t>
    </rPh>
    <rPh sb="8" eb="11">
      <t>チョウリシ</t>
    </rPh>
    <rPh sb="11" eb="14">
      <t>センシュウカ</t>
    </rPh>
    <phoneticPr fontId="2"/>
  </si>
  <si>
    <t>河原高等専修学校調理師養成学科</t>
    <rPh sb="0" eb="2">
      <t>カワハラ</t>
    </rPh>
    <rPh sb="2" eb="4">
      <t>コウトウ</t>
    </rPh>
    <rPh sb="4" eb="6">
      <t>センシュウ</t>
    </rPh>
    <rPh sb="6" eb="8">
      <t>ガッコウ</t>
    </rPh>
    <rPh sb="8" eb="11">
      <t>チョウリシ</t>
    </rPh>
    <rPh sb="11" eb="13">
      <t>ヨウセイ</t>
    </rPh>
    <rPh sb="13" eb="15">
      <t>ガッカ</t>
    </rPh>
    <phoneticPr fontId="2"/>
  </si>
  <si>
    <t>＊</t>
    <phoneticPr fontId="2"/>
  </si>
  <si>
    <t>高知情報ビジネス＆フード専門学校</t>
    <rPh sb="0" eb="2">
      <t>コウチ</t>
    </rPh>
    <rPh sb="2" eb="4">
      <t>ジョウホウ</t>
    </rPh>
    <rPh sb="12" eb="14">
      <t>センモン</t>
    </rPh>
    <rPh sb="14" eb="16">
      <t>ガッコウ</t>
    </rPh>
    <phoneticPr fontId="2"/>
  </si>
  <si>
    <t>杉森高等学校食物科</t>
    <rPh sb="0" eb="2">
      <t>スギモリ</t>
    </rPh>
    <rPh sb="2" eb="4">
      <t>コウトウ</t>
    </rPh>
    <rPh sb="4" eb="6">
      <t>ガッコウ</t>
    </rPh>
    <rPh sb="6" eb="9">
      <t>ショクモツカ</t>
    </rPh>
    <phoneticPr fontId="2"/>
  </si>
  <si>
    <t>北九州調理製菓専門学校</t>
    <rPh sb="0" eb="3">
      <t>キタキュウシュウ</t>
    </rPh>
    <rPh sb="3" eb="5">
      <t>チョウリ</t>
    </rPh>
    <rPh sb="5" eb="7">
      <t>セイカ</t>
    </rPh>
    <rPh sb="7" eb="9">
      <t>センモン</t>
    </rPh>
    <rPh sb="9" eb="11">
      <t>ガッコウ</t>
    </rPh>
    <phoneticPr fontId="2"/>
  </si>
  <si>
    <t>平岡調理・製菓専門学校</t>
    <rPh sb="0" eb="2">
      <t>ヒラオカ</t>
    </rPh>
    <rPh sb="2" eb="4">
      <t>チョウリ</t>
    </rPh>
    <rPh sb="5" eb="7">
      <t>セイカ</t>
    </rPh>
    <rPh sb="7" eb="9">
      <t>センモン</t>
    </rPh>
    <rPh sb="9" eb="11">
      <t>ガッコウ</t>
    </rPh>
    <phoneticPr fontId="2"/>
  </si>
  <si>
    <t>大牟田高等学校調理科</t>
    <rPh sb="0" eb="3">
      <t>オオムタ</t>
    </rPh>
    <rPh sb="3" eb="5">
      <t>コウトウ</t>
    </rPh>
    <rPh sb="5" eb="7">
      <t>ガッコウ</t>
    </rPh>
    <rPh sb="7" eb="9">
      <t>チョウリ</t>
    </rPh>
    <rPh sb="9" eb="10">
      <t>カ</t>
    </rPh>
    <phoneticPr fontId="2"/>
  </si>
  <si>
    <t>西九州大学佐賀調理製菓専門学校</t>
    <rPh sb="0" eb="1">
      <t>ニシ</t>
    </rPh>
    <rPh sb="1" eb="3">
      <t>キュウシュウ</t>
    </rPh>
    <rPh sb="3" eb="5">
      <t>ダイガク</t>
    </rPh>
    <rPh sb="5" eb="7">
      <t>サガ</t>
    </rPh>
    <rPh sb="7" eb="9">
      <t>チョウリ</t>
    </rPh>
    <rPh sb="9" eb="11">
      <t>セイカ</t>
    </rPh>
    <rPh sb="11" eb="13">
      <t>センモン</t>
    </rPh>
    <rPh sb="13" eb="15">
      <t>ガッコウ</t>
    </rPh>
    <phoneticPr fontId="2"/>
  </si>
  <si>
    <t>九州文化学園高等学校食物調理科</t>
    <rPh sb="0" eb="2">
      <t>キュウシュウ</t>
    </rPh>
    <rPh sb="2" eb="4">
      <t>ブンカ</t>
    </rPh>
    <rPh sb="4" eb="6">
      <t>ガクエン</t>
    </rPh>
    <rPh sb="6" eb="10">
      <t>コウトウガッコウ</t>
    </rPh>
    <rPh sb="10" eb="12">
      <t>ショクモツ</t>
    </rPh>
    <rPh sb="12" eb="14">
      <t>チョウリ</t>
    </rPh>
    <rPh sb="14" eb="15">
      <t>カ</t>
    </rPh>
    <phoneticPr fontId="2"/>
  </si>
  <si>
    <t>城北高等学校調理科</t>
    <rPh sb="0" eb="2">
      <t>ジョウホク</t>
    </rPh>
    <rPh sb="2" eb="4">
      <t>コウトウ</t>
    </rPh>
    <rPh sb="4" eb="6">
      <t>ガッコウ</t>
    </rPh>
    <rPh sb="6" eb="8">
      <t>チョウリ</t>
    </rPh>
    <rPh sb="8" eb="9">
      <t>カ</t>
    </rPh>
    <phoneticPr fontId="2"/>
  </si>
  <si>
    <t>専門学校国際調理フラワーカレッジ専門学校調理師学科</t>
    <rPh sb="0" eb="2">
      <t>センモン</t>
    </rPh>
    <rPh sb="2" eb="4">
      <t>ガッコウ</t>
    </rPh>
    <rPh sb="4" eb="6">
      <t>コクサイ</t>
    </rPh>
    <rPh sb="6" eb="8">
      <t>チョウリ</t>
    </rPh>
    <rPh sb="16" eb="18">
      <t>センモン</t>
    </rPh>
    <rPh sb="18" eb="20">
      <t>ガッコウ</t>
    </rPh>
    <rPh sb="20" eb="22">
      <t>チョウリ</t>
    </rPh>
    <rPh sb="22" eb="23">
      <t>シ</t>
    </rPh>
    <rPh sb="23" eb="25">
      <t>ガッカ</t>
    </rPh>
    <phoneticPr fontId="2"/>
  </si>
  <si>
    <t>延岡学園高等学校調理科</t>
    <rPh sb="0" eb="2">
      <t>ノベオカ</t>
    </rPh>
    <rPh sb="2" eb="4">
      <t>ガクエン</t>
    </rPh>
    <rPh sb="4" eb="6">
      <t>コウトウ</t>
    </rPh>
    <rPh sb="6" eb="8">
      <t>ガッコウ</t>
    </rPh>
    <rPh sb="8" eb="10">
      <t>チョウリ</t>
    </rPh>
    <rPh sb="10" eb="11">
      <t>カ</t>
    </rPh>
    <phoneticPr fontId="2"/>
  </si>
  <si>
    <t>鹿児島県立野田女子高等学校食物科</t>
    <rPh sb="0" eb="3">
      <t>カゴシマ</t>
    </rPh>
    <rPh sb="3" eb="5">
      <t>ケンリツ</t>
    </rPh>
    <rPh sb="5" eb="7">
      <t>ノダ</t>
    </rPh>
    <rPh sb="7" eb="9">
      <t>ジョシ</t>
    </rPh>
    <rPh sb="9" eb="13">
      <t>コウトウガッコウ</t>
    </rPh>
    <rPh sb="13" eb="15">
      <t>ショクモツ</t>
    </rPh>
    <rPh sb="15" eb="16">
      <t>カ</t>
    </rPh>
    <phoneticPr fontId="2"/>
  </si>
  <si>
    <t>鹿屋中央高等学校人間学科調理コース･食物コース</t>
    <rPh sb="0" eb="2">
      <t>カノヤ</t>
    </rPh>
    <rPh sb="2" eb="4">
      <t>チュウオウ</t>
    </rPh>
    <rPh sb="4" eb="6">
      <t>コウトウ</t>
    </rPh>
    <rPh sb="6" eb="8">
      <t>ガッコウ</t>
    </rPh>
    <rPh sb="8" eb="10">
      <t>ニンゲン</t>
    </rPh>
    <rPh sb="10" eb="12">
      <t>ガッカ</t>
    </rPh>
    <rPh sb="12" eb="14">
      <t>チョウリ</t>
    </rPh>
    <rPh sb="18" eb="20">
      <t>ショクモツ</t>
    </rPh>
    <phoneticPr fontId="2"/>
  </si>
  <si>
    <t>学校法人新島学園沖縄調理師専門学校</t>
    <rPh sb="0" eb="2">
      <t>ガッコウ</t>
    </rPh>
    <rPh sb="2" eb="4">
      <t>ホウジン</t>
    </rPh>
    <rPh sb="4" eb="6">
      <t>ニイジマ</t>
    </rPh>
    <rPh sb="6" eb="8">
      <t>ガクエン</t>
    </rPh>
    <rPh sb="8" eb="10">
      <t>オキナワ</t>
    </rPh>
    <rPh sb="10" eb="13">
      <t>チョウリシ</t>
    </rPh>
    <rPh sb="13" eb="15">
      <t>センモン</t>
    </rPh>
    <rPh sb="15" eb="17">
      <t>ガッコウ</t>
    </rPh>
    <phoneticPr fontId="2"/>
  </si>
  <si>
    <t>○</t>
    <phoneticPr fontId="2"/>
  </si>
  <si>
    <t>都道府県</t>
    <phoneticPr fontId="2"/>
  </si>
  <si>
    <t>東北</t>
    <rPh sb="1" eb="2">
      <t>ホク</t>
    </rPh>
    <phoneticPr fontId="2"/>
  </si>
  <si>
    <t>関東甲信越</t>
    <rPh sb="0" eb="2">
      <t>カントウ</t>
    </rPh>
    <rPh sb="2" eb="5">
      <t>コウシンエツ</t>
    </rPh>
    <phoneticPr fontId="2"/>
  </si>
  <si>
    <t>東京</t>
    <rPh sb="1" eb="2">
      <t>キョウ</t>
    </rPh>
    <phoneticPr fontId="2"/>
  </si>
  <si>
    <t>東海北陸</t>
    <rPh sb="0" eb="2">
      <t>トウカイ</t>
    </rPh>
    <rPh sb="2" eb="4">
      <t>ホクリク</t>
    </rPh>
    <phoneticPr fontId="2"/>
  </si>
  <si>
    <t>近畿中国四国</t>
    <rPh sb="0" eb="2">
      <t>キンキ</t>
    </rPh>
    <rPh sb="2" eb="4">
      <t>チュウゴク</t>
    </rPh>
    <rPh sb="4" eb="6">
      <t>シコク</t>
    </rPh>
    <phoneticPr fontId="2"/>
  </si>
  <si>
    <t>注) 1 学校群別割合は、加入校における学校群別割合及び未加入校における学校群別割合を示す。</t>
    <rPh sb="0" eb="1">
      <t>チュウ</t>
    </rPh>
    <rPh sb="5" eb="7">
      <t>ガッコウ</t>
    </rPh>
    <rPh sb="7" eb="8">
      <t>グン</t>
    </rPh>
    <rPh sb="8" eb="9">
      <t>ベツ</t>
    </rPh>
    <rPh sb="9" eb="11">
      <t>ワリアイ</t>
    </rPh>
    <rPh sb="13" eb="16">
      <t>カニュウコウ</t>
    </rPh>
    <rPh sb="20" eb="22">
      <t>ガッコウ</t>
    </rPh>
    <rPh sb="22" eb="23">
      <t>グン</t>
    </rPh>
    <rPh sb="23" eb="24">
      <t>ベツ</t>
    </rPh>
    <rPh sb="24" eb="26">
      <t>ワリアイ</t>
    </rPh>
    <rPh sb="26" eb="27">
      <t>オヨ</t>
    </rPh>
    <rPh sb="28" eb="32">
      <t>ミカニュウコウ</t>
    </rPh>
    <rPh sb="36" eb="38">
      <t>ガッコウ</t>
    </rPh>
    <rPh sb="38" eb="39">
      <t>グン</t>
    </rPh>
    <rPh sb="39" eb="40">
      <t>ベツ</t>
    </rPh>
    <rPh sb="40" eb="42">
      <t>ワリアイ</t>
    </rPh>
    <rPh sb="43" eb="44">
      <t>シメ</t>
    </rPh>
    <phoneticPr fontId="2"/>
  </si>
  <si>
    <t>　　2 学校群別加入未加入割合は、学校群別における加入及び未加入の割合を示す。</t>
    <rPh sb="4" eb="6">
      <t>ガッコウ</t>
    </rPh>
    <rPh sb="6" eb="7">
      <t>グン</t>
    </rPh>
    <rPh sb="7" eb="8">
      <t>ベツ</t>
    </rPh>
    <rPh sb="8" eb="10">
      <t>カニュウ</t>
    </rPh>
    <rPh sb="10" eb="13">
      <t>ミカニュウ</t>
    </rPh>
    <rPh sb="13" eb="15">
      <t>ワリアイ</t>
    </rPh>
    <rPh sb="17" eb="19">
      <t>ガッコウ</t>
    </rPh>
    <rPh sb="19" eb="20">
      <t>グン</t>
    </rPh>
    <rPh sb="20" eb="21">
      <t>ベツ</t>
    </rPh>
    <rPh sb="25" eb="27">
      <t>カニュウ</t>
    </rPh>
    <rPh sb="27" eb="28">
      <t>オヨ</t>
    </rPh>
    <rPh sb="29" eb="32">
      <t>ミカニュウ</t>
    </rPh>
    <rPh sb="33" eb="35">
      <t>ワリアイ</t>
    </rPh>
    <rPh sb="36" eb="37">
      <t>シメ</t>
    </rPh>
    <phoneticPr fontId="2"/>
  </si>
  <si>
    <t>　　3 その他は短期大学・短大別科・その他を表す。</t>
    <rPh sb="6" eb="7">
      <t>タ</t>
    </rPh>
    <rPh sb="8" eb="10">
      <t>タンキ</t>
    </rPh>
    <rPh sb="10" eb="12">
      <t>ダイガク</t>
    </rPh>
    <rPh sb="13" eb="15">
      <t>タンダイ</t>
    </rPh>
    <rPh sb="15" eb="17">
      <t>ベッカ</t>
    </rPh>
    <rPh sb="20" eb="21">
      <t>タ</t>
    </rPh>
    <rPh sb="22" eb="23">
      <t>アラワ</t>
    </rPh>
    <phoneticPr fontId="2"/>
  </si>
  <si>
    <t>学校群別割合(%)</t>
    <phoneticPr fontId="2"/>
  </si>
  <si>
    <t>学校群別加入割合(%)</t>
    <phoneticPr fontId="2"/>
  </si>
  <si>
    <t>―</t>
    <phoneticPr fontId="2"/>
  </si>
  <si>
    <t>第１－１表　都道府県別養成施設(学校群別・設置者別)設置数</t>
    <rPh sb="0" eb="1">
      <t>ダイ</t>
    </rPh>
    <rPh sb="4" eb="5">
      <t>ヒョウ</t>
    </rPh>
    <rPh sb="6" eb="10">
      <t>トドウフケン</t>
    </rPh>
    <rPh sb="10" eb="11">
      <t>ベツ</t>
    </rPh>
    <rPh sb="11" eb="15">
      <t>ヨウセイシセツ</t>
    </rPh>
    <rPh sb="16" eb="18">
      <t>ガッコウ</t>
    </rPh>
    <rPh sb="18" eb="19">
      <t>グン</t>
    </rPh>
    <rPh sb="19" eb="20">
      <t>ベツ</t>
    </rPh>
    <rPh sb="21" eb="23">
      <t>セッチ</t>
    </rPh>
    <rPh sb="23" eb="24">
      <t>シャ</t>
    </rPh>
    <rPh sb="24" eb="25">
      <t>ベツ</t>
    </rPh>
    <rPh sb="26" eb="28">
      <t>セッチ</t>
    </rPh>
    <rPh sb="28" eb="29">
      <t>カズ</t>
    </rPh>
    <phoneticPr fontId="2"/>
  </si>
  <si>
    <t>設置者別</t>
    <rPh sb="0" eb="3">
      <t>セッチシャ</t>
    </rPh>
    <rPh sb="3" eb="4">
      <t>ベツ</t>
    </rPh>
    <phoneticPr fontId="2"/>
  </si>
  <si>
    <t>○</t>
    <phoneticPr fontId="2"/>
  </si>
  <si>
    <t>NIPPONおもてなし専門学校</t>
    <rPh sb="11" eb="13">
      <t>センモン</t>
    </rPh>
    <rPh sb="13" eb="15">
      <t>ガッコウ</t>
    </rPh>
    <phoneticPr fontId="2"/>
  </si>
  <si>
    <t>清和学園高等学校</t>
    <rPh sb="0" eb="2">
      <t>セイワ</t>
    </rPh>
    <rPh sb="2" eb="4">
      <t>ガクエン</t>
    </rPh>
    <rPh sb="4" eb="6">
      <t>コウトウ</t>
    </rPh>
    <rPh sb="6" eb="8">
      <t>ガッコウ</t>
    </rPh>
    <phoneticPr fontId="2"/>
  </si>
  <si>
    <t>富山調理製菓専門学校</t>
    <rPh sb="0" eb="2">
      <t>トヤマ</t>
    </rPh>
    <rPh sb="2" eb="4">
      <t>チョウリ</t>
    </rPh>
    <rPh sb="4" eb="6">
      <t>セイカ</t>
    </rPh>
    <rPh sb="6" eb="8">
      <t>センモン</t>
    </rPh>
    <rPh sb="8" eb="10">
      <t>ガッコウ</t>
    </rPh>
    <phoneticPr fontId="2"/>
  </si>
  <si>
    <t>アナン学園高等学校</t>
    <rPh sb="3" eb="5">
      <t>ガクエン</t>
    </rPh>
    <rPh sb="5" eb="7">
      <t>コウトウ</t>
    </rPh>
    <rPh sb="7" eb="9">
      <t>ガッコウ</t>
    </rPh>
    <phoneticPr fontId="2"/>
  </si>
  <si>
    <t>専門学校岡山ビジネスカレッジ</t>
    <rPh sb="0" eb="2">
      <t>センモン</t>
    </rPh>
    <rPh sb="2" eb="4">
      <t>ガッコウ</t>
    </rPh>
    <rPh sb="4" eb="6">
      <t>オカヤマ</t>
    </rPh>
    <phoneticPr fontId="2"/>
  </si>
  <si>
    <t>○</t>
    <phoneticPr fontId="2"/>
  </si>
  <si>
    <t>北海道厚岸翔洋高等学校海洋資源科調理師類型</t>
    <rPh sb="0" eb="3">
      <t>ホッカイドウ</t>
    </rPh>
    <rPh sb="3" eb="5">
      <t>アッケシ</t>
    </rPh>
    <rPh sb="5" eb="7">
      <t>ショウヨウ</t>
    </rPh>
    <rPh sb="7" eb="9">
      <t>コウトウ</t>
    </rPh>
    <rPh sb="9" eb="11">
      <t>ガッコウ</t>
    </rPh>
    <rPh sb="11" eb="13">
      <t>カイヨウ</t>
    </rPh>
    <rPh sb="13" eb="15">
      <t>シゲン</t>
    </rPh>
    <rPh sb="15" eb="16">
      <t>カ</t>
    </rPh>
    <rPh sb="16" eb="19">
      <t>チョウリシ</t>
    </rPh>
    <rPh sb="19" eb="21">
      <t>ルイケイ</t>
    </rPh>
    <phoneticPr fontId="2"/>
  </si>
  <si>
    <t>弘前医療福祉大学短期大学部別科調理師養成・１年課程</t>
    <rPh sb="0" eb="2">
      <t>ヒロサキ</t>
    </rPh>
    <rPh sb="2" eb="4">
      <t>イリョウ</t>
    </rPh>
    <rPh sb="4" eb="6">
      <t>フクシ</t>
    </rPh>
    <rPh sb="6" eb="8">
      <t>ダイガク</t>
    </rPh>
    <rPh sb="8" eb="10">
      <t>タンキ</t>
    </rPh>
    <rPh sb="10" eb="13">
      <t>ダイガクブ</t>
    </rPh>
    <rPh sb="13" eb="15">
      <t>ベッカ</t>
    </rPh>
    <rPh sb="15" eb="18">
      <t>チョウリシ</t>
    </rPh>
    <rPh sb="18" eb="20">
      <t>ヨウセイ</t>
    </rPh>
    <rPh sb="22" eb="23">
      <t>ネン</t>
    </rPh>
    <rPh sb="23" eb="25">
      <t>カテイ</t>
    </rPh>
    <phoneticPr fontId="2"/>
  </si>
  <si>
    <t>酒田南高等学校家庭科食育調理コース</t>
    <rPh sb="0" eb="2">
      <t>サカタ</t>
    </rPh>
    <rPh sb="2" eb="3">
      <t>ミナミ</t>
    </rPh>
    <rPh sb="3" eb="5">
      <t>コウトウ</t>
    </rPh>
    <rPh sb="5" eb="7">
      <t>ガッコウ</t>
    </rPh>
    <rPh sb="7" eb="10">
      <t>カテイカ</t>
    </rPh>
    <rPh sb="10" eb="12">
      <t>ショクイク</t>
    </rPh>
    <rPh sb="12" eb="14">
      <t>チョウリ</t>
    </rPh>
    <phoneticPr fontId="2"/>
  </si>
  <si>
    <t>専門学校中央農業大学校食農調理師学科</t>
    <rPh sb="0" eb="2">
      <t>センモン</t>
    </rPh>
    <rPh sb="2" eb="4">
      <t>ガッコウ</t>
    </rPh>
    <rPh sb="4" eb="6">
      <t>チュウオウ</t>
    </rPh>
    <rPh sb="6" eb="8">
      <t>ノウギョウ</t>
    </rPh>
    <rPh sb="8" eb="11">
      <t>ダイガッコウ</t>
    </rPh>
    <rPh sb="11" eb="12">
      <t>ショク</t>
    </rPh>
    <rPh sb="12" eb="13">
      <t>ノウ</t>
    </rPh>
    <rPh sb="13" eb="15">
      <t>チョウリ</t>
    </rPh>
    <rPh sb="15" eb="16">
      <t>シ</t>
    </rPh>
    <rPh sb="16" eb="18">
      <t>ガッカ</t>
    </rPh>
    <phoneticPr fontId="2"/>
  </si>
  <si>
    <t>野田鎌田学園高等専修学校調理高等科
調理高等科</t>
    <rPh sb="0" eb="2">
      <t>ノダ</t>
    </rPh>
    <rPh sb="2" eb="4">
      <t>カマタ</t>
    </rPh>
    <rPh sb="4" eb="6">
      <t>ガクエン</t>
    </rPh>
    <rPh sb="6" eb="8">
      <t>コウトウ</t>
    </rPh>
    <rPh sb="8" eb="10">
      <t>センシュウ</t>
    </rPh>
    <rPh sb="10" eb="12">
      <t>ガッコウ</t>
    </rPh>
    <rPh sb="12" eb="14">
      <t>チョウリ</t>
    </rPh>
    <rPh sb="14" eb="17">
      <t>コウトウカ</t>
    </rPh>
    <rPh sb="18" eb="20">
      <t>チョウリ</t>
    </rPh>
    <rPh sb="20" eb="23">
      <t>コウトウカ</t>
    </rPh>
    <phoneticPr fontId="2"/>
  </si>
  <si>
    <t>大竹高等専修学校調理師科</t>
    <rPh sb="0" eb="2">
      <t>オオタケ</t>
    </rPh>
    <rPh sb="2" eb="4">
      <t>コウトウ</t>
    </rPh>
    <rPh sb="4" eb="6">
      <t>センシュウ</t>
    </rPh>
    <rPh sb="6" eb="8">
      <t>ガッコウ</t>
    </rPh>
    <rPh sb="8" eb="11">
      <t>チョウリシ</t>
    </rPh>
    <rPh sb="11" eb="12">
      <t>カ</t>
    </rPh>
    <phoneticPr fontId="2"/>
  </si>
  <si>
    <t>○</t>
    <phoneticPr fontId="2"/>
  </si>
  <si>
    <t>下関短期大学付属高等学校調理科</t>
    <rPh sb="0" eb="2">
      <t>シモノセキ</t>
    </rPh>
    <rPh sb="2" eb="4">
      <t>タンキ</t>
    </rPh>
    <rPh sb="4" eb="6">
      <t>ダイガク</t>
    </rPh>
    <rPh sb="6" eb="8">
      <t>フゾク</t>
    </rPh>
    <rPh sb="8" eb="10">
      <t>コウトウ</t>
    </rPh>
    <rPh sb="10" eb="12">
      <t>ガッコウ</t>
    </rPh>
    <rPh sb="12" eb="14">
      <t>チョウリ</t>
    </rPh>
    <rPh sb="14" eb="15">
      <t>カ</t>
    </rPh>
    <phoneticPr fontId="2"/>
  </si>
  <si>
    <t>佐賀県立鹿島高等学校食品調理科</t>
    <rPh sb="0" eb="2">
      <t>サガ</t>
    </rPh>
    <rPh sb="2" eb="4">
      <t>ケンリツ</t>
    </rPh>
    <rPh sb="4" eb="6">
      <t>カシマ</t>
    </rPh>
    <rPh sb="6" eb="10">
      <t>コウトウガッコウ</t>
    </rPh>
    <rPh sb="10" eb="12">
      <t>ショクヒン</t>
    </rPh>
    <rPh sb="12" eb="15">
      <t>チョウリカ</t>
    </rPh>
    <phoneticPr fontId="2"/>
  </si>
  <si>
    <t>長崎玉成高等学校調理科</t>
    <rPh sb="0" eb="8">
      <t>ナガサキギョクセイコウトウガッコウ</t>
    </rPh>
    <rPh sb="8" eb="11">
      <t>チョウリカ</t>
    </rPh>
    <phoneticPr fontId="2"/>
  </si>
  <si>
    <t>大阪城南女子短期大学現代生活学科調理スペシャリストコース</t>
    <rPh sb="0" eb="2">
      <t>オオサカ</t>
    </rPh>
    <rPh sb="2" eb="4">
      <t>ジョウナン</t>
    </rPh>
    <rPh sb="4" eb="6">
      <t>ジョシ</t>
    </rPh>
    <rPh sb="6" eb="8">
      <t>タンキ</t>
    </rPh>
    <rPh sb="8" eb="10">
      <t>ダイガク</t>
    </rPh>
    <rPh sb="10" eb="12">
      <t>ゲンダイ</t>
    </rPh>
    <rPh sb="12" eb="14">
      <t>セイカツ</t>
    </rPh>
    <rPh sb="14" eb="16">
      <t>ガッカ</t>
    </rPh>
    <rPh sb="16" eb="18">
      <t>チョウリ</t>
    </rPh>
    <phoneticPr fontId="2"/>
  </si>
  <si>
    <t>大阪緑涼高等学校調理製菓科</t>
    <rPh sb="0" eb="13">
      <t>オオサカリョクリョウコウトウガッコウチョウリセイカカ</t>
    </rPh>
    <phoneticPr fontId="2"/>
  </si>
  <si>
    <t>○</t>
    <phoneticPr fontId="2"/>
  </si>
  <si>
    <t>柴田学園高等学校</t>
    <rPh sb="0" eb="2">
      <t>シバタ</t>
    </rPh>
    <rPh sb="2" eb="4">
      <t>ガクエン</t>
    </rPh>
    <rPh sb="4" eb="6">
      <t>コウトウ</t>
    </rPh>
    <rPh sb="6" eb="8">
      <t>ガッコウ</t>
    </rPh>
    <phoneticPr fontId="2"/>
  </si>
  <si>
    <t>ハッピー製菓調理専門学校</t>
    <rPh sb="4" eb="6">
      <t>セイカ</t>
    </rPh>
    <rPh sb="6" eb="8">
      <t>チョウリ</t>
    </rPh>
    <rPh sb="8" eb="10">
      <t>センモン</t>
    </rPh>
    <rPh sb="10" eb="12">
      <t>ガッコウ</t>
    </rPh>
    <phoneticPr fontId="2"/>
  </si>
  <si>
    <t>東京山手調理師専門学校</t>
    <rPh sb="0" eb="2">
      <t>トウキョウ</t>
    </rPh>
    <rPh sb="2" eb="4">
      <t>ヤマノテ</t>
    </rPh>
    <rPh sb="4" eb="7">
      <t>チョウリシ</t>
    </rPh>
    <rPh sb="7" eb="9">
      <t>センモン</t>
    </rPh>
    <rPh sb="9" eb="11">
      <t>ガッコウ</t>
    </rPh>
    <phoneticPr fontId="2"/>
  </si>
  <si>
    <t>野田鎌田学園横浜高等専修学校</t>
    <rPh sb="0" eb="2">
      <t>ノダ</t>
    </rPh>
    <rPh sb="2" eb="4">
      <t>カマダ</t>
    </rPh>
    <rPh sb="4" eb="6">
      <t>ガクエン</t>
    </rPh>
    <rPh sb="6" eb="8">
      <t>ヨコハマ</t>
    </rPh>
    <rPh sb="8" eb="10">
      <t>コウトウ</t>
    </rPh>
    <rPh sb="10" eb="12">
      <t>センシュウ</t>
    </rPh>
    <rPh sb="12" eb="14">
      <t>ガッコウ</t>
    </rPh>
    <phoneticPr fontId="2"/>
  </si>
  <si>
    <t>名古屋ユマニテク調理製菓専門学校</t>
    <rPh sb="0" eb="3">
      <t>ナゴヤ</t>
    </rPh>
    <rPh sb="8" eb="10">
      <t>チョウリ</t>
    </rPh>
    <rPh sb="10" eb="12">
      <t>セイカ</t>
    </rPh>
    <rPh sb="12" eb="14">
      <t>センモン</t>
    </rPh>
    <rPh sb="14" eb="16">
      <t>ガッコウ</t>
    </rPh>
    <phoneticPr fontId="2"/>
  </si>
  <si>
    <t>○</t>
    <phoneticPr fontId="2"/>
  </si>
  <si>
    <t>学校法人常盤学園シェフパティシエ学院</t>
    <rPh sb="0" eb="2">
      <t>ガッコウ</t>
    </rPh>
    <rPh sb="2" eb="4">
      <t>ホウジン</t>
    </rPh>
    <rPh sb="4" eb="6">
      <t>トキワ</t>
    </rPh>
    <rPh sb="6" eb="8">
      <t>ガクエン</t>
    </rPh>
    <rPh sb="16" eb="18">
      <t>ガクイン</t>
    </rPh>
    <phoneticPr fontId="2"/>
  </si>
  <si>
    <t>○</t>
    <phoneticPr fontId="2"/>
  </si>
  <si>
    <t>仙台大学附属明成高等学校調理科</t>
    <rPh sb="0" eb="2">
      <t>センダイ</t>
    </rPh>
    <rPh sb="2" eb="4">
      <t>ダイガク</t>
    </rPh>
    <rPh sb="4" eb="6">
      <t>フゾク</t>
    </rPh>
    <rPh sb="6" eb="8">
      <t>メイセイ</t>
    </rPh>
    <rPh sb="8" eb="10">
      <t>コウトウ</t>
    </rPh>
    <rPh sb="10" eb="12">
      <t>ガッコウ</t>
    </rPh>
    <rPh sb="12" eb="15">
      <t>チョウリカ</t>
    </rPh>
    <phoneticPr fontId="2"/>
  </si>
  <si>
    <t>仙台カフェ・パティシエ＆調理専門学校調理師科</t>
    <rPh sb="0" eb="2">
      <t>センダイ</t>
    </rPh>
    <rPh sb="12" eb="14">
      <t>チョウリ</t>
    </rPh>
    <rPh sb="14" eb="16">
      <t>センモン</t>
    </rPh>
    <rPh sb="16" eb="18">
      <t>ガッコウ</t>
    </rPh>
    <rPh sb="18" eb="21">
      <t>チョウリシ</t>
    </rPh>
    <rPh sb="21" eb="22">
      <t>カ</t>
    </rPh>
    <phoneticPr fontId="2"/>
  </si>
  <si>
    <t>気仙沼リアス調理専門学校</t>
    <rPh sb="0" eb="3">
      <t>ケセンヌマ</t>
    </rPh>
    <rPh sb="6" eb="8">
      <t>チョウリ</t>
    </rPh>
    <rPh sb="8" eb="10">
      <t>センモン</t>
    </rPh>
    <rPh sb="10" eb="12">
      <t>ガッコウ</t>
    </rPh>
    <phoneticPr fontId="2"/>
  </si>
  <si>
    <t>宮城県合計</t>
    <rPh sb="0" eb="3">
      <t>ミヤギケン</t>
    </rPh>
    <rPh sb="3" eb="5">
      <t>ゴウケイ</t>
    </rPh>
    <phoneticPr fontId="2"/>
  </si>
  <si>
    <t>国際ビューティ＆フード大学校</t>
    <rPh sb="0" eb="2">
      <t>コクサイ</t>
    </rPh>
    <rPh sb="11" eb="14">
      <t>ダイガッコウ</t>
    </rPh>
    <phoneticPr fontId="2"/>
  </si>
  <si>
    <t>国際共立学園高等専修学校</t>
    <rPh sb="0" eb="2">
      <t>コクサイ</t>
    </rPh>
    <rPh sb="2" eb="4">
      <t>キョウリツ</t>
    </rPh>
    <rPh sb="4" eb="6">
      <t>ガクエン</t>
    </rPh>
    <rPh sb="6" eb="8">
      <t>コウトウ</t>
    </rPh>
    <rPh sb="8" eb="10">
      <t>センシュウ</t>
    </rPh>
    <rPh sb="10" eb="12">
      <t>ガッコウ</t>
    </rPh>
    <phoneticPr fontId="2"/>
  </si>
  <si>
    <t>国際調理専門学校</t>
    <rPh sb="0" eb="2">
      <t>コクサイ</t>
    </rPh>
    <rPh sb="2" eb="4">
      <t>チョウリ</t>
    </rPh>
    <rPh sb="4" eb="6">
      <t>センモン</t>
    </rPh>
    <rPh sb="6" eb="8">
      <t>ガッコウ</t>
    </rPh>
    <phoneticPr fontId="2"/>
  </si>
  <si>
    <t>名古屋カフェ・パティシエ＆調理専門学校</t>
    <rPh sb="0" eb="3">
      <t>ナゴヤ</t>
    </rPh>
    <rPh sb="13" eb="15">
      <t>チョウリ</t>
    </rPh>
    <rPh sb="15" eb="17">
      <t>センモン</t>
    </rPh>
    <rPh sb="17" eb="19">
      <t>ガッコウ</t>
    </rPh>
    <phoneticPr fontId="2"/>
  </si>
  <si>
    <t>彦根総合高等学校フードクリエイト科</t>
    <rPh sb="0" eb="2">
      <t>ヒコネ</t>
    </rPh>
    <rPh sb="2" eb="4">
      <t>ソウゴウ</t>
    </rPh>
    <rPh sb="4" eb="6">
      <t>コウトウ</t>
    </rPh>
    <rPh sb="6" eb="8">
      <t>ガッコウ</t>
    </rPh>
    <rPh sb="16" eb="17">
      <t>カ</t>
    </rPh>
    <phoneticPr fontId="2"/>
  </si>
  <si>
    <t>専門学校徳島穴吹カレッジ</t>
    <rPh sb="0" eb="2">
      <t>センモン</t>
    </rPh>
    <rPh sb="2" eb="4">
      <t>ガッコウ</t>
    </rPh>
    <rPh sb="4" eb="6">
      <t>トクシマ</t>
    </rPh>
    <rPh sb="6" eb="8">
      <t>アナブキ</t>
    </rPh>
    <phoneticPr fontId="2"/>
  </si>
  <si>
    <t>マナビヤ宮崎アカデミー</t>
    <rPh sb="4" eb="6">
      <t>ミヤザキ</t>
    </rPh>
    <phoneticPr fontId="2"/>
  </si>
  <si>
    <t>第２－２表　都道府県別協会会員加入・未加入別(学校群別)入会状況</t>
    <rPh sb="0" eb="1">
      <t>ダイ</t>
    </rPh>
    <rPh sb="4" eb="5">
      <t>ヒョウ</t>
    </rPh>
    <rPh sb="21" eb="22">
      <t>ベツ</t>
    </rPh>
    <phoneticPr fontId="2"/>
  </si>
  <si>
    <t>北海道文教大学附属高等学校</t>
    <rPh sb="0" eb="3">
      <t>ホッカイドウ</t>
    </rPh>
    <rPh sb="3" eb="5">
      <t>ブンキョウ</t>
    </rPh>
    <rPh sb="5" eb="7">
      <t>ダイガク</t>
    </rPh>
    <rPh sb="7" eb="9">
      <t>フゾク</t>
    </rPh>
    <rPh sb="9" eb="11">
      <t>コウトウ</t>
    </rPh>
    <rPh sb="11" eb="13">
      <t>ガッコウ</t>
    </rPh>
    <phoneticPr fontId="2"/>
  </si>
  <si>
    <t>札幌ベルエポック製菓調理ウェディング専門学校</t>
    <rPh sb="0" eb="2">
      <t>サッポロ</t>
    </rPh>
    <rPh sb="8" eb="10">
      <t>セイカ</t>
    </rPh>
    <rPh sb="10" eb="12">
      <t>チョウリ</t>
    </rPh>
    <rPh sb="18" eb="20">
      <t>センモン</t>
    </rPh>
    <rPh sb="20" eb="22">
      <t>ガッコウ</t>
    </rPh>
    <phoneticPr fontId="2"/>
  </si>
  <si>
    <t>ＩＦＣ大学校調理師科</t>
    <rPh sb="3" eb="6">
      <t>ダイガッコウ</t>
    </rPh>
    <rPh sb="6" eb="10">
      <t>チョウリシカ</t>
    </rPh>
    <phoneticPr fontId="2"/>
  </si>
  <si>
    <t>西武調理師アート専門学校</t>
    <rPh sb="0" eb="2">
      <t>セイブ</t>
    </rPh>
    <rPh sb="2" eb="5">
      <t>チョウリシ</t>
    </rPh>
    <rPh sb="8" eb="10">
      <t>センモン</t>
    </rPh>
    <rPh sb="10" eb="12">
      <t>ガッコウ</t>
    </rPh>
    <phoneticPr fontId="2"/>
  </si>
  <si>
    <t>国際製菓専門学校</t>
    <rPh sb="0" eb="2">
      <t>コクサイ</t>
    </rPh>
    <rPh sb="2" eb="4">
      <t>セイカ</t>
    </rPh>
    <rPh sb="4" eb="6">
      <t>センモン</t>
    </rPh>
    <rPh sb="6" eb="8">
      <t>ガッコウ</t>
    </rPh>
    <phoneticPr fontId="2"/>
  </si>
  <si>
    <t>東京都立赤羽北桜高等学校</t>
    <rPh sb="0" eb="8">
      <t>トウキョウトリツアカバネホクオウ</t>
    </rPh>
    <rPh sb="8" eb="12">
      <t>コウトウガッコウ</t>
    </rPh>
    <phoneticPr fontId="2"/>
  </si>
  <si>
    <t>厚木総合調理師学校</t>
    <rPh sb="0" eb="2">
      <t>アツギ</t>
    </rPh>
    <rPh sb="2" eb="4">
      <t>ソウゴウ</t>
    </rPh>
    <rPh sb="4" eb="7">
      <t>チョウリシ</t>
    </rPh>
    <rPh sb="7" eb="9">
      <t>ガッコウ</t>
    </rPh>
    <phoneticPr fontId="2"/>
  </si>
  <si>
    <t>にいがた製菓・調理専門学校えぷろん</t>
    <rPh sb="4" eb="6">
      <t>セイカ</t>
    </rPh>
    <rPh sb="7" eb="9">
      <t>チョウリ</t>
    </rPh>
    <rPh sb="9" eb="11">
      <t>センモン</t>
    </rPh>
    <rPh sb="11" eb="13">
      <t>ガッコウ</t>
    </rPh>
    <phoneticPr fontId="2"/>
  </si>
  <si>
    <t>名古屋文化短期大学生活文化学科第１部フードビジネス専攻</t>
    <rPh sb="0" eb="3">
      <t>ナゴヤ</t>
    </rPh>
    <rPh sb="3" eb="5">
      <t>ブンカ</t>
    </rPh>
    <rPh sb="5" eb="7">
      <t>タンキ</t>
    </rPh>
    <rPh sb="7" eb="9">
      <t>ダイガク</t>
    </rPh>
    <rPh sb="9" eb="11">
      <t>セイカツ</t>
    </rPh>
    <rPh sb="11" eb="13">
      <t>ブンカ</t>
    </rPh>
    <rPh sb="13" eb="15">
      <t>ガッカ</t>
    </rPh>
    <rPh sb="15" eb="16">
      <t>ダイ</t>
    </rPh>
    <rPh sb="17" eb="18">
      <t>ブ</t>
    </rPh>
    <rPh sb="25" eb="27">
      <t>センコウ</t>
    </rPh>
    <phoneticPr fontId="2"/>
  </si>
  <si>
    <t>進徳女子高等学校国際食育デザイン科</t>
    <rPh sb="0" eb="2">
      <t>シントク</t>
    </rPh>
    <rPh sb="2" eb="4">
      <t>ジョシ</t>
    </rPh>
    <rPh sb="4" eb="6">
      <t>コウトウ</t>
    </rPh>
    <rPh sb="6" eb="8">
      <t>ガッコウ</t>
    </rPh>
    <rPh sb="8" eb="10">
      <t>コクサイ</t>
    </rPh>
    <rPh sb="10" eb="12">
      <t>ショクイク</t>
    </rPh>
    <rPh sb="16" eb="17">
      <t>カ</t>
    </rPh>
    <phoneticPr fontId="2"/>
  </si>
  <si>
    <t>松山学院高等学校調理科</t>
    <rPh sb="0" eb="2">
      <t>マツヤマ</t>
    </rPh>
    <rPh sb="2" eb="4">
      <t>ガクイン</t>
    </rPh>
    <rPh sb="4" eb="6">
      <t>コウトウ</t>
    </rPh>
    <rPh sb="6" eb="8">
      <t>ガッコウ</t>
    </rPh>
    <rPh sb="8" eb="11">
      <t>チョウリカ</t>
    </rPh>
    <phoneticPr fontId="2"/>
  </si>
  <si>
    <t>令和３年度</t>
    <rPh sb="0" eb="1">
      <t>レイ</t>
    </rPh>
    <rPh sb="1" eb="2">
      <t>ワ</t>
    </rPh>
    <rPh sb="4" eb="5">
      <t>ド</t>
    </rPh>
    <phoneticPr fontId="2"/>
  </si>
  <si>
    <t>令和３年度</t>
    <rPh sb="0" eb="1">
      <t>レイ</t>
    </rPh>
    <rPh sb="1" eb="2">
      <t>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</si>
</sst>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Red]\-#,##0\ "/>
    <numFmt numFmtId="177" formatCode="0_ "/>
    <numFmt numFmtId="178" formatCode="#,##0_);[Red]\(#,##0\)"/>
    <numFmt numFmtId="179" formatCode="0.0_);[Red]\(0.0\)"/>
    <numFmt numFmtId="180" formatCode="0.0_ "/>
    <numFmt numFmtId="181" formatCode="\(0.0%\);\(\-0.0%\)"/>
    <numFmt numFmtId="182" formatCode="0.00_ "/>
    <numFmt numFmtId="183" formatCode="0;[Red]0"/>
    <numFmt numFmtId="184" formatCode="\(0.0\)\ "/>
  </numFmts>
  <fonts count="14" x14ac:knownFonts="1">
    <font>
      <sz val="11"/>
      <name val="ＭＳ 明朝"/>
      <family val="1"/>
      <charset val="128"/>
    </font>
    <font>
      <sz val="9"/>
      <name val="ＭＳ 明朝"/>
      <family val="1"/>
      <charset val="128"/>
    </font>
    <font>
      <sz val="6"/>
      <name val="ＭＳ Ｐゴシック"/>
      <family val="3"/>
      <charset val="128"/>
    </font>
    <font>
      <sz val="6"/>
      <name val="ＭＳ 明朝"/>
      <family val="1"/>
      <charset val="128"/>
    </font>
    <font>
      <sz val="11"/>
      <name val="ＭＳ 明朝"/>
      <family val="1"/>
      <charset val="128"/>
    </font>
    <font>
      <sz val="11"/>
      <color indexed="12"/>
      <name val="ＭＳ 明朝"/>
      <family val="1"/>
      <charset val="128"/>
    </font>
    <font>
      <u/>
      <sz val="11"/>
      <color indexed="12"/>
      <name val="ＭＳ Ｐゴシック"/>
      <family val="3"/>
      <charset val="128"/>
    </font>
    <font>
      <sz val="12"/>
      <color indexed="12"/>
      <name val="ＭＳ 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0"/>
      <name val="ＭＳ 明朝"/>
      <family val="1"/>
      <charset val="128"/>
    </font>
    <font>
      <sz val="8"/>
      <name val="ＭＳ 明朝"/>
      <family val="1"/>
      <charset val="128"/>
    </font>
    <font>
      <b/>
      <sz val="14"/>
      <name val="ＭＳ ゴシック"/>
      <family val="3"/>
      <charset val="128"/>
    </font>
  </fonts>
  <fills count="12">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34"/>
        <bgColor indexed="64"/>
      </patternFill>
    </fill>
    <fill>
      <patternFill patternType="solid">
        <fgColor theme="0"/>
        <bgColor indexed="64"/>
      </patternFill>
    </fill>
    <fill>
      <patternFill patternType="solid">
        <fgColor theme="9" tint="0.79998168889431442"/>
        <bgColor indexed="64"/>
      </patternFill>
    </fill>
    <fill>
      <patternFill patternType="solid">
        <fgColor rgb="FFCFF4FF"/>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CC"/>
        <bgColor indexed="64"/>
      </patternFill>
    </fill>
  </fills>
  <borders count="5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DashDotDot">
        <color indexed="64"/>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bottom/>
      <diagonal/>
    </border>
    <border>
      <left style="mediumDashDot">
        <color indexed="64"/>
      </left>
      <right/>
      <top/>
      <bottom/>
      <diagonal/>
    </border>
    <border>
      <left style="mediumDashDot">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top/>
      <bottom style="hair">
        <color indexed="64"/>
      </bottom>
      <diagonal/>
    </border>
    <border>
      <left style="hair">
        <color indexed="64"/>
      </left>
      <right style="mediumDashDot">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bottom/>
      <diagonal/>
    </border>
    <border>
      <left style="hair">
        <color indexed="8"/>
      </left>
      <right style="hair">
        <color indexed="8"/>
      </right>
      <top/>
      <bottom style="thin">
        <color indexed="8"/>
      </bottom>
      <diagonal/>
    </border>
    <border>
      <left style="hair">
        <color indexed="8"/>
      </left>
      <right style="thin">
        <color indexed="8"/>
      </right>
      <top style="hair">
        <color indexed="8"/>
      </top>
      <bottom/>
      <diagonal/>
    </border>
    <border>
      <left style="hair">
        <color indexed="8"/>
      </left>
      <right style="thin">
        <color indexed="8"/>
      </right>
      <top/>
      <bottom style="hair">
        <color indexed="8"/>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diagonal/>
    </border>
    <border>
      <left style="hair">
        <color indexed="8"/>
      </left>
      <right style="thin">
        <color indexed="8"/>
      </right>
      <top/>
      <bottom style="thin">
        <color indexed="8"/>
      </bottom>
      <diagonal/>
    </border>
    <border>
      <left style="thin">
        <color indexed="8"/>
      </left>
      <right style="hair">
        <color indexed="8"/>
      </right>
      <top style="hair">
        <color indexed="8"/>
      </top>
      <bottom/>
      <diagonal/>
    </border>
    <border>
      <left style="thin">
        <color indexed="8"/>
      </left>
      <right style="hair">
        <color indexed="8"/>
      </right>
      <top/>
      <bottom/>
      <diagonal/>
    </border>
    <border>
      <left style="thin">
        <color indexed="8"/>
      </left>
      <right style="hair">
        <color indexed="8"/>
      </right>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DashDotDot">
        <color indexed="64"/>
      </right>
      <top/>
      <bottom/>
      <diagonal/>
    </border>
    <border>
      <left style="hair">
        <color indexed="64"/>
      </left>
      <right style="mediumDashDotDot">
        <color indexed="64"/>
      </right>
      <top style="hair">
        <color indexed="64"/>
      </top>
      <bottom style="hair">
        <color indexed="64"/>
      </bottom>
      <diagonal/>
    </border>
    <border>
      <left/>
      <right style="mediumDashDot">
        <color indexed="64"/>
      </right>
      <top/>
      <bottom/>
      <diagonal/>
    </border>
  </borders>
  <cellStyleXfs count="3">
    <xf numFmtId="0" fontId="0" fillId="0" borderId="0">
      <alignment vertical="center"/>
    </xf>
    <xf numFmtId="0" fontId="6" fillId="0" borderId="0" applyNumberFormat="0" applyFill="0" applyBorder="0" applyAlignment="0" applyProtection="0">
      <alignment vertical="top"/>
      <protection locked="0"/>
    </xf>
    <xf numFmtId="0" fontId="11" fillId="0" borderId="0"/>
  </cellStyleXfs>
  <cellXfs count="287">
    <xf numFmtId="0" fontId="0" fillId="0" borderId="0" xfId="0">
      <alignment vertical="center"/>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shrinkToFit="1"/>
    </xf>
    <xf numFmtId="49" fontId="4" fillId="0" borderId="1" xfId="0" applyNumberFormat="1" applyFont="1" applyFill="1" applyBorder="1" applyAlignment="1">
      <alignment vertical="center"/>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vertical="center" shrinkToFit="1"/>
    </xf>
    <xf numFmtId="0" fontId="4" fillId="0" borderId="1" xfId="0" applyFont="1" applyFill="1" applyBorder="1" applyAlignment="1">
      <alignment vertical="center" shrinkToFit="1"/>
    </xf>
    <xf numFmtId="49" fontId="4" fillId="2" borderId="1" xfId="0" applyNumberFormat="1" applyFont="1" applyFill="1" applyBorder="1" applyAlignment="1">
      <alignment vertical="center"/>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vertical="center" shrinkToFit="1"/>
    </xf>
    <xf numFmtId="0" fontId="4" fillId="2" borderId="1" xfId="0" applyNumberFormat="1" applyFont="1" applyFill="1" applyBorder="1" applyAlignment="1">
      <alignment vertical="center"/>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vertical="center" shrinkToFit="1"/>
    </xf>
    <xf numFmtId="49" fontId="5"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shrinkToFit="1"/>
    </xf>
    <xf numFmtId="0" fontId="0" fillId="0" borderId="0" xfId="0" applyNumberFormat="1" applyAlignment="1">
      <alignment horizontal="center" vertical="center"/>
    </xf>
    <xf numFmtId="0" fontId="0" fillId="0" borderId="0" xfId="0" applyNumberFormat="1">
      <alignment vertical="center"/>
    </xf>
    <xf numFmtId="0" fontId="8" fillId="0" borderId="0" xfId="0" applyNumberFormat="1" applyFont="1" applyAlignment="1">
      <alignment horizontal="center" vertical="center" wrapText="1"/>
    </xf>
    <xf numFmtId="0" fontId="0" fillId="0" borderId="1" xfId="0" applyNumberFormat="1" applyBorder="1" applyAlignment="1">
      <alignment horizontal="center" vertical="center"/>
    </xf>
    <xf numFmtId="0" fontId="0" fillId="0" borderId="1" xfId="0" applyNumberFormat="1" applyBorder="1">
      <alignment vertical="center"/>
    </xf>
    <xf numFmtId="0" fontId="4" fillId="0" borderId="1" xfId="0" applyNumberFormat="1" applyFont="1" applyFill="1" applyBorder="1" applyAlignment="1">
      <alignment horizontal="center" vertical="center" shrinkToFit="1"/>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vertical="center" shrinkToFi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vertical="center" shrinkToFit="1"/>
    </xf>
    <xf numFmtId="0" fontId="4" fillId="3" borderId="1" xfId="0" applyNumberFormat="1" applyFont="1" applyFill="1" applyBorder="1" applyAlignment="1">
      <alignment vertical="center"/>
    </xf>
    <xf numFmtId="0" fontId="4"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xf>
    <xf numFmtId="0" fontId="4" fillId="3" borderId="1" xfId="0" applyNumberFormat="1" applyFont="1" applyFill="1" applyBorder="1" applyAlignment="1">
      <alignment horizontal="center" vertical="center" shrinkToFi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shrinkToFit="1"/>
    </xf>
    <xf numFmtId="49" fontId="4" fillId="3" borderId="1" xfId="0" applyNumberFormat="1" applyFont="1" applyFill="1" applyBorder="1" applyAlignment="1">
      <alignment vertical="center" shrinkToFit="1"/>
    </xf>
    <xf numFmtId="49" fontId="4" fillId="3" borderId="1" xfId="0" applyNumberFormat="1" applyFont="1" applyFill="1" applyBorder="1" applyAlignment="1">
      <alignment horizontal="center" vertical="center" shrinkToFit="1"/>
    </xf>
    <xf numFmtId="0" fontId="9" fillId="0" borderId="0" xfId="0" applyNumberFormat="1" applyFont="1" applyAlignment="1">
      <alignment horizontal="center" vertical="center" shrinkToFit="1"/>
    </xf>
    <xf numFmtId="49" fontId="4" fillId="4"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shrinkToFit="1"/>
    </xf>
    <xf numFmtId="0" fontId="4" fillId="4" borderId="1" xfId="0" applyNumberFormat="1" applyFont="1" applyFill="1" applyBorder="1" applyAlignment="1">
      <alignment horizontal="center" vertical="center" shrinkToFit="1"/>
    </xf>
    <xf numFmtId="0" fontId="4" fillId="4" borderId="1" xfId="0" applyNumberFormat="1" applyFont="1" applyFill="1" applyBorder="1" applyAlignment="1">
      <alignment vertical="center"/>
    </xf>
    <xf numFmtId="0"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xf>
    <xf numFmtId="49" fontId="4" fillId="4" borderId="1" xfId="0" applyNumberFormat="1" applyFont="1" applyFill="1" applyBorder="1" applyAlignment="1">
      <alignment vertical="center" shrinkToFit="1"/>
    </xf>
    <xf numFmtId="178" fontId="1" fillId="0" borderId="1" xfId="0" applyNumberFormat="1" applyFont="1" applyFill="1" applyBorder="1" applyAlignment="1">
      <alignment horizontal="center" vertical="center" shrinkToFit="1"/>
    </xf>
    <xf numFmtId="178" fontId="0" fillId="0" borderId="1" xfId="0" applyNumberFormat="1" applyBorder="1" applyAlignment="1">
      <alignment horizontal="center" vertical="center"/>
    </xf>
    <xf numFmtId="178" fontId="0" fillId="0" borderId="1" xfId="0" applyNumberFormat="1" applyBorder="1">
      <alignment vertical="center"/>
    </xf>
    <xf numFmtId="178" fontId="4" fillId="0" borderId="1" xfId="0" applyNumberFormat="1" applyFont="1" applyFill="1" applyBorder="1" applyAlignment="1">
      <alignment horizontal="center" vertical="center" shrinkToFit="1"/>
    </xf>
    <xf numFmtId="178" fontId="4" fillId="2" borderId="1" xfId="0" applyNumberFormat="1" applyFont="1" applyFill="1" applyBorder="1" applyAlignment="1">
      <alignment horizontal="center" vertical="center" shrinkToFit="1"/>
    </xf>
    <xf numFmtId="178" fontId="4" fillId="3" borderId="1" xfId="0" applyNumberFormat="1" applyFont="1" applyFill="1" applyBorder="1" applyAlignment="1">
      <alignment horizontal="center" vertical="center" shrinkToFit="1"/>
    </xf>
    <xf numFmtId="178" fontId="4" fillId="4" borderId="1" xfId="0" applyNumberFormat="1" applyFont="1" applyFill="1" applyBorder="1" applyAlignment="1">
      <alignment horizontal="center" vertical="center" shrinkToFit="1"/>
    </xf>
    <xf numFmtId="178" fontId="4" fillId="4" borderId="1" xfId="0" applyNumberFormat="1" applyFont="1" applyFill="1" applyBorder="1" applyAlignment="1">
      <alignment vertical="center" shrinkToFit="1"/>
    </xf>
    <xf numFmtId="178" fontId="0" fillId="2" borderId="1" xfId="0" applyNumberFormat="1" applyFill="1" applyBorder="1" applyAlignment="1">
      <alignment horizontal="center" vertical="center"/>
    </xf>
    <xf numFmtId="178" fontId="0" fillId="2" borderId="1" xfId="0" applyNumberFormat="1" applyFill="1" applyBorder="1">
      <alignment vertical="center"/>
    </xf>
    <xf numFmtId="176" fontId="5" fillId="4" borderId="1" xfId="1" applyNumberFormat="1" applyFont="1" applyFill="1" applyBorder="1" applyAlignment="1" applyProtection="1">
      <alignment horizontal="center" vertical="center"/>
    </xf>
    <xf numFmtId="178" fontId="7" fillId="0" borderId="1" xfId="0" applyNumberFormat="1" applyFont="1" applyFill="1" applyBorder="1" applyAlignment="1">
      <alignment horizontal="center" vertical="center" shrinkToFi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178" fontId="4" fillId="3" borderId="2" xfId="0" applyNumberFormat="1" applyFont="1" applyFill="1" applyBorder="1" applyAlignment="1">
      <alignment horizontal="center" vertical="center" shrinkToFit="1"/>
    </xf>
    <xf numFmtId="178" fontId="4" fillId="4" borderId="2" xfId="0" applyNumberFormat="1" applyFont="1" applyFill="1" applyBorder="1" applyAlignment="1">
      <alignment horizontal="center" vertical="center" shrinkToFit="1"/>
    </xf>
    <xf numFmtId="178" fontId="4" fillId="4" borderId="2" xfId="0" applyNumberFormat="1" applyFont="1" applyFill="1" applyBorder="1" applyAlignment="1">
      <alignment vertical="center" shrinkToFit="1"/>
    </xf>
    <xf numFmtId="178" fontId="7" fillId="0" borderId="2" xfId="0" applyNumberFormat="1" applyFont="1" applyFill="1" applyBorder="1" applyAlignment="1">
      <alignment horizontal="center" vertical="center" shrinkToFit="1"/>
    </xf>
    <xf numFmtId="178" fontId="4" fillId="3" borderId="3" xfId="0" applyNumberFormat="1" applyFont="1" applyFill="1" applyBorder="1" applyAlignment="1">
      <alignment horizontal="center" vertical="center" shrinkToFit="1"/>
    </xf>
    <xf numFmtId="178" fontId="4" fillId="4" borderId="3" xfId="0" applyNumberFormat="1" applyFont="1" applyFill="1" applyBorder="1" applyAlignment="1">
      <alignment horizontal="center" vertical="center" shrinkToFit="1"/>
    </xf>
    <xf numFmtId="178" fontId="7" fillId="0" borderId="3" xfId="0" applyNumberFormat="1" applyFont="1" applyFill="1" applyBorder="1" applyAlignment="1">
      <alignment horizontal="center" vertical="center" shrinkToFit="1"/>
    </xf>
    <xf numFmtId="0" fontId="0" fillId="0" borderId="3" xfId="0" applyBorder="1" applyAlignment="1">
      <alignment horizontal="center" vertical="center"/>
    </xf>
    <xf numFmtId="0" fontId="0" fillId="0" borderId="0" xfId="0" applyAlignment="1">
      <alignment horizontal="center" vertical="center" wrapText="1"/>
    </xf>
    <xf numFmtId="178" fontId="4" fillId="4" borderId="4" xfId="0" applyNumberFormat="1" applyFont="1" applyFill="1" applyBorder="1" applyAlignment="1">
      <alignment horizontal="center" vertical="center" shrinkToFit="1"/>
    </xf>
    <xf numFmtId="0" fontId="0" fillId="0" borderId="0" xfId="0" applyBorder="1" applyAlignment="1">
      <alignment horizontal="center" vertical="center" wrapText="1"/>
    </xf>
    <xf numFmtId="0" fontId="0" fillId="0" borderId="0" xfId="0" applyBorder="1" applyAlignment="1">
      <alignment horizontal="center" vertical="center"/>
    </xf>
    <xf numFmtId="178" fontId="4" fillId="3" borderId="5" xfId="0" applyNumberFormat="1" applyFont="1" applyFill="1" applyBorder="1" applyAlignment="1">
      <alignment horizontal="center" vertical="center" shrinkToFit="1"/>
    </xf>
    <xf numFmtId="178" fontId="4" fillId="3" borderId="6" xfId="0" applyNumberFormat="1" applyFont="1" applyFill="1" applyBorder="1" applyAlignment="1">
      <alignment horizontal="center" vertical="center" shrinkToFit="1"/>
    </xf>
    <xf numFmtId="0" fontId="0" fillId="0" borderId="7" xfId="0" applyBorder="1" applyAlignment="1">
      <alignment horizontal="center" vertical="center"/>
    </xf>
    <xf numFmtId="178" fontId="4" fillId="3" borderId="4" xfId="0" applyNumberFormat="1" applyFont="1" applyFill="1" applyBorder="1" applyAlignment="1">
      <alignment horizontal="center" vertical="center" shrinkToFit="1"/>
    </xf>
    <xf numFmtId="178" fontId="4" fillId="3" borderId="7" xfId="0" applyNumberFormat="1" applyFont="1" applyFill="1" applyBorder="1" applyAlignment="1">
      <alignment horizontal="center" vertical="center" shrinkToFit="1"/>
    </xf>
    <xf numFmtId="178" fontId="4" fillId="4" borderId="7" xfId="0" applyNumberFormat="1" applyFont="1" applyFill="1" applyBorder="1" applyAlignment="1">
      <alignment horizontal="center" vertical="center" shrinkToFit="1"/>
    </xf>
    <xf numFmtId="178" fontId="7" fillId="0" borderId="7" xfId="0" applyNumberFormat="1" applyFont="1" applyFill="1" applyBorder="1" applyAlignment="1">
      <alignment horizontal="center" vertical="center" shrinkToFit="1"/>
    </xf>
    <xf numFmtId="0" fontId="12" fillId="0" borderId="0" xfId="0" applyFont="1" applyBorder="1" applyAlignment="1">
      <alignment horizontal="center" vertical="center" wrapText="1"/>
    </xf>
    <xf numFmtId="0" fontId="0" fillId="0" borderId="8" xfId="0" applyBorder="1" applyAlignment="1">
      <alignment horizontal="center" vertical="center"/>
    </xf>
    <xf numFmtId="178" fontId="4" fillId="3" borderId="9" xfId="0" applyNumberFormat="1" applyFont="1" applyFill="1" applyBorder="1" applyAlignment="1">
      <alignment horizontal="center" vertical="center" shrinkToFit="1"/>
    </xf>
    <xf numFmtId="178" fontId="4" fillId="4" borderId="9" xfId="0" applyNumberFormat="1" applyFont="1" applyFill="1" applyBorder="1" applyAlignment="1">
      <alignment horizontal="center" vertical="center" shrinkToFi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178" fontId="0" fillId="0" borderId="1" xfId="0" applyNumberFormat="1" applyFill="1" applyBorder="1" applyAlignment="1">
      <alignment horizontal="center" vertical="center"/>
    </xf>
    <xf numFmtId="178" fontId="0" fillId="0" borderId="1" xfId="0" applyNumberFormat="1" applyFill="1" applyBorder="1">
      <alignment vertical="center"/>
    </xf>
    <xf numFmtId="178" fontId="4" fillId="3" borderId="10" xfId="0" applyNumberFormat="1" applyFont="1" applyFill="1" applyBorder="1" applyAlignment="1">
      <alignment horizontal="center" vertical="center" shrinkToFit="1"/>
    </xf>
    <xf numFmtId="49" fontId="4" fillId="5" borderId="1" xfId="0" applyNumberFormat="1" applyFont="1" applyFill="1" applyBorder="1" applyAlignment="1">
      <alignment vertical="center"/>
    </xf>
    <xf numFmtId="49" fontId="4"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xf>
    <xf numFmtId="49" fontId="4" fillId="5" borderId="1" xfId="0" applyNumberFormat="1" applyFont="1" applyFill="1" applyBorder="1" applyAlignment="1">
      <alignment vertical="center" shrinkToFit="1"/>
    </xf>
    <xf numFmtId="49" fontId="0" fillId="5" borderId="1" xfId="0" applyNumberFormat="1" applyFill="1" applyBorder="1" applyAlignment="1">
      <alignment vertical="center" shrinkToFit="1"/>
    </xf>
    <xf numFmtId="178" fontId="4" fillId="5" borderId="1" xfId="0" applyNumberFormat="1" applyFont="1" applyFill="1" applyBorder="1" applyAlignment="1">
      <alignment horizontal="center" vertical="center" shrinkToFit="1"/>
    </xf>
    <xf numFmtId="49" fontId="4" fillId="6" borderId="1" xfId="0" applyNumberFormat="1" applyFont="1" applyFill="1" applyBorder="1" applyAlignment="1">
      <alignment vertical="center"/>
    </xf>
    <xf numFmtId="49" fontId="4"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xf>
    <xf numFmtId="49" fontId="4" fillId="6" borderId="1" xfId="0" applyNumberFormat="1" applyFont="1" applyFill="1" applyBorder="1" applyAlignment="1">
      <alignment vertical="center" shrinkToFit="1"/>
    </xf>
    <xf numFmtId="49" fontId="0" fillId="0" borderId="1" xfId="0" applyNumberFormat="1" applyFill="1" applyBorder="1" applyAlignment="1">
      <alignment vertical="center" shrinkToFit="1"/>
    </xf>
    <xf numFmtId="178" fontId="0" fillId="5" borderId="1" xfId="0" applyNumberFormat="1" applyFill="1" applyBorder="1" applyAlignment="1">
      <alignment horizontal="center" vertical="center"/>
    </xf>
    <xf numFmtId="178" fontId="0" fillId="5" borderId="1" xfId="0" applyNumberFormat="1" applyFill="1" applyBorder="1">
      <alignment vertical="center"/>
    </xf>
    <xf numFmtId="178" fontId="4" fillId="7" borderId="1" xfId="0" applyNumberFormat="1" applyFont="1" applyFill="1" applyBorder="1" applyAlignment="1">
      <alignment horizontal="center" vertical="center" shrinkToFit="1"/>
    </xf>
    <xf numFmtId="0" fontId="0" fillId="0" borderId="1" xfId="0" applyNumberFormat="1" applyFill="1" applyBorder="1" applyAlignment="1">
      <alignment horizontal="center" vertical="center" wrapText="1"/>
    </xf>
    <xf numFmtId="0" fontId="0" fillId="0" borderId="1" xfId="0" applyNumberFormat="1" applyFill="1" applyBorder="1" applyAlignment="1">
      <alignment vertical="center" shrinkToFit="1"/>
    </xf>
    <xf numFmtId="178" fontId="0" fillId="0" borderId="1" xfId="0" applyNumberFormat="1" applyFill="1" applyBorder="1" applyAlignment="1">
      <alignment horizontal="center" vertical="center" shrinkToFit="1"/>
    </xf>
    <xf numFmtId="49" fontId="0" fillId="2" borderId="1" xfId="0" applyNumberFormat="1" applyFill="1" applyBorder="1" applyAlignment="1">
      <alignment vertical="center" shrinkToFit="1"/>
    </xf>
    <xf numFmtId="0" fontId="0" fillId="0" borderId="11" xfId="0" applyNumberFormat="1" applyBorder="1" applyAlignment="1">
      <alignment vertical="center" wrapText="1"/>
    </xf>
    <xf numFmtId="0" fontId="0" fillId="0" borderId="11" xfId="0" applyNumberFormat="1" applyBorder="1" applyAlignment="1">
      <alignment vertical="center" shrinkToFit="1"/>
    </xf>
    <xf numFmtId="178" fontId="0" fillId="5" borderId="1" xfId="0" applyNumberFormat="1" applyFill="1" applyBorder="1" applyAlignment="1">
      <alignment horizontal="center" vertical="center" shrinkToFit="1"/>
    </xf>
    <xf numFmtId="0" fontId="0" fillId="0" borderId="1" xfId="0" applyFill="1" applyBorder="1" applyAlignment="1">
      <alignment vertical="center" shrinkToFit="1"/>
    </xf>
    <xf numFmtId="49" fontId="0" fillId="0" borderId="1" xfId="0" applyNumberFormat="1" applyFont="1" applyFill="1" applyBorder="1" applyAlignment="1">
      <alignment vertical="center" shrinkToFit="1"/>
    </xf>
    <xf numFmtId="178" fontId="0" fillId="5" borderId="1" xfId="0" applyNumberFormat="1" applyFont="1" applyFill="1" applyBorder="1" applyAlignment="1">
      <alignment horizontal="center" vertical="center" shrinkToFit="1"/>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vertical="center"/>
    </xf>
    <xf numFmtId="0" fontId="0" fillId="0" borderId="6" xfId="0" applyBorder="1" applyAlignment="1">
      <alignment horizontal="center" vertical="center"/>
    </xf>
    <xf numFmtId="0" fontId="0" fillId="0" borderId="1" xfId="0" applyNumberFormat="1" applyFont="1" applyFill="1" applyBorder="1" applyAlignment="1">
      <alignment horizontal="center" vertical="center" wrapText="1"/>
    </xf>
    <xf numFmtId="178" fontId="0" fillId="0" borderId="1" xfId="0" applyNumberFormat="1" applyFont="1" applyFill="1" applyBorder="1" applyAlignment="1">
      <alignment horizontal="center" vertical="center" shrinkToFit="1"/>
    </xf>
    <xf numFmtId="0" fontId="0" fillId="0" borderId="1" xfId="0" applyFont="1" applyFill="1" applyBorder="1" applyAlignment="1">
      <alignment vertical="center" shrinkToFit="1"/>
    </xf>
    <xf numFmtId="49" fontId="0" fillId="2" borderId="1" xfId="0" applyNumberFormat="1" applyFont="1" applyFill="1" applyBorder="1" applyAlignment="1">
      <alignment horizontal="center" vertical="center" wrapText="1"/>
    </xf>
    <xf numFmtId="49" fontId="0" fillId="2" borderId="1" xfId="0" applyNumberFormat="1" applyFont="1" applyFill="1" applyBorder="1" applyAlignment="1">
      <alignment vertical="center"/>
    </xf>
    <xf numFmtId="49" fontId="0" fillId="2" borderId="1" xfId="0" applyNumberFormat="1" applyFont="1" applyFill="1" applyBorder="1" applyAlignment="1">
      <alignment vertical="center" shrinkToFit="1"/>
    </xf>
    <xf numFmtId="178" fontId="0" fillId="0" borderId="2" xfId="0" applyNumberFormat="1" applyBorder="1" applyAlignment="1">
      <alignment horizontal="center" vertical="center"/>
    </xf>
    <xf numFmtId="178" fontId="0" fillId="5" borderId="2" xfId="0" applyNumberFormat="1" applyFill="1" applyBorder="1" applyAlignment="1">
      <alignment horizontal="center" vertical="center"/>
    </xf>
    <xf numFmtId="178" fontId="4" fillId="0" borderId="2" xfId="0" applyNumberFormat="1" applyFont="1" applyFill="1" applyBorder="1" applyAlignment="1">
      <alignment horizontal="center" vertical="center" shrinkToFit="1"/>
    </xf>
    <xf numFmtId="0" fontId="0" fillId="0" borderId="2" xfId="0" applyNumberFormat="1" applyBorder="1" applyAlignment="1">
      <alignment horizontal="center" vertical="center"/>
    </xf>
    <xf numFmtId="178" fontId="4" fillId="2" borderId="2" xfId="0" applyNumberFormat="1" applyFont="1" applyFill="1" applyBorder="1" applyAlignment="1">
      <alignment horizontal="center" vertical="center" shrinkToFit="1"/>
    </xf>
    <xf numFmtId="178" fontId="0" fillId="2" borderId="2" xfId="0" applyNumberFormat="1" applyFill="1" applyBorder="1" applyAlignment="1">
      <alignment horizontal="center" vertical="center"/>
    </xf>
    <xf numFmtId="178" fontId="0" fillId="0" borderId="2" xfId="0" applyNumberFormat="1" applyFill="1" applyBorder="1" applyAlignment="1">
      <alignment horizontal="center" vertical="center"/>
    </xf>
    <xf numFmtId="0" fontId="0" fillId="0" borderId="12" xfId="0" applyBorder="1" applyAlignment="1">
      <alignment horizontal="center" vertical="center"/>
    </xf>
    <xf numFmtId="0" fontId="11" fillId="0" borderId="0" xfId="0" applyFont="1">
      <alignment vertical="center"/>
    </xf>
    <xf numFmtId="0" fontId="12" fillId="0" borderId="0" xfId="0" applyFont="1">
      <alignment vertical="center"/>
    </xf>
    <xf numFmtId="179" fontId="12" fillId="0" borderId="0" xfId="0" applyNumberFormat="1" applyFont="1">
      <alignment vertical="center"/>
    </xf>
    <xf numFmtId="0" fontId="12" fillId="8" borderId="0" xfId="0" applyFont="1" applyFill="1">
      <alignment vertical="center"/>
    </xf>
    <xf numFmtId="0" fontId="12" fillId="0" borderId="0" xfId="0" applyFont="1" applyBorder="1">
      <alignment vertical="center"/>
    </xf>
    <xf numFmtId="0" fontId="12" fillId="0" borderId="13" xfId="0" applyFont="1" applyBorder="1" applyAlignment="1">
      <alignment horizontal="distributed" vertical="center" justifyLastLine="1"/>
    </xf>
    <xf numFmtId="183" fontId="12" fillId="0" borderId="13" xfId="0" applyNumberFormat="1" applyFont="1" applyBorder="1" applyAlignment="1">
      <alignment horizontal="right" vertical="center"/>
    </xf>
    <xf numFmtId="183" fontId="12" fillId="0" borderId="14" xfId="0" applyNumberFormat="1" applyFont="1" applyBorder="1" applyAlignment="1">
      <alignment horizontal="right" vertical="center"/>
    </xf>
    <xf numFmtId="184" fontId="3" fillId="0" borderId="15" xfId="0" applyNumberFormat="1" applyFont="1" applyBorder="1" applyAlignment="1">
      <alignment horizontal="center" vertical="center"/>
    </xf>
    <xf numFmtId="184" fontId="3" fillId="0" borderId="16" xfId="0" applyNumberFormat="1" applyFont="1" applyBorder="1" applyAlignment="1">
      <alignment horizontal="center" vertical="center"/>
    </xf>
    <xf numFmtId="0" fontId="12" fillId="9" borderId="1" xfId="0" applyNumberFormat="1" applyFont="1" applyFill="1" applyBorder="1" applyAlignment="1">
      <alignment horizontal="distributed" vertical="center" justifyLastLine="1" shrinkToFit="1"/>
    </xf>
    <xf numFmtId="0" fontId="3" fillId="9" borderId="1" xfId="0" applyNumberFormat="1" applyFont="1" applyFill="1" applyBorder="1" applyAlignment="1">
      <alignment horizontal="distributed" vertical="center" justifyLastLine="1" shrinkToFit="1"/>
    </xf>
    <xf numFmtId="0" fontId="12" fillId="0" borderId="17" xfId="0" applyFont="1" applyBorder="1" applyAlignment="1">
      <alignment horizontal="distributed" vertical="center" justifyLastLine="1"/>
    </xf>
    <xf numFmtId="183" fontId="12" fillId="0" borderId="17" xfId="0" applyNumberFormat="1" applyFont="1" applyBorder="1" applyAlignment="1">
      <alignment horizontal="right" vertical="center"/>
    </xf>
    <xf numFmtId="183" fontId="12" fillId="0" borderId="18" xfId="0" applyNumberFormat="1" applyFont="1" applyBorder="1" applyAlignment="1">
      <alignment horizontal="right" vertical="center"/>
    </xf>
    <xf numFmtId="0" fontId="12" fillId="0" borderId="19" xfId="0" applyFont="1" applyBorder="1" applyAlignment="1">
      <alignment horizontal="distributed" vertical="center" justifyLastLine="1"/>
    </xf>
    <xf numFmtId="183" fontId="12" fillId="0" borderId="19" xfId="0" applyNumberFormat="1" applyFont="1" applyBorder="1" applyAlignment="1">
      <alignment horizontal="right" vertical="center"/>
    </xf>
    <xf numFmtId="183" fontId="12" fillId="0" borderId="20" xfId="0" applyNumberFormat="1" applyFont="1" applyBorder="1" applyAlignment="1">
      <alignment horizontal="right" vertical="center"/>
    </xf>
    <xf numFmtId="0" fontId="12" fillId="0" borderId="13" xfId="0" applyFont="1" applyFill="1" applyBorder="1" applyAlignment="1">
      <alignment horizontal="distributed" vertical="center" textRotation="255" justifyLastLine="1"/>
    </xf>
    <xf numFmtId="0" fontId="12" fillId="0" borderId="13" xfId="0" applyFont="1" applyFill="1" applyBorder="1" applyAlignment="1">
      <alignment horizontal="distributed" vertical="center" justifyLastLine="1"/>
    </xf>
    <xf numFmtId="0" fontId="12" fillId="0" borderId="13" xfId="0" applyNumberFormat="1" applyFont="1" applyFill="1" applyBorder="1" applyAlignment="1">
      <alignment horizontal="distributed" vertical="center" wrapText="1" justifyLastLine="1"/>
    </xf>
    <xf numFmtId="0" fontId="12" fillId="0" borderId="13" xfId="0" applyNumberFormat="1" applyFont="1" applyFill="1" applyBorder="1" applyAlignment="1">
      <alignment horizontal="distributed" vertical="center" justifyLastLine="1" shrinkToFit="1"/>
    </xf>
    <xf numFmtId="0" fontId="3" fillId="0" borderId="13" xfId="0" applyNumberFormat="1" applyFont="1" applyFill="1" applyBorder="1" applyAlignment="1">
      <alignment horizontal="distributed" vertical="center" justifyLastLine="1" shrinkToFit="1"/>
    </xf>
    <xf numFmtId="0" fontId="3" fillId="0" borderId="13" xfId="0" applyFont="1" applyFill="1" applyBorder="1" applyAlignment="1">
      <alignment horizontal="distributed" vertical="center" wrapText="1" justifyLastLine="1"/>
    </xf>
    <xf numFmtId="0" fontId="3" fillId="0" borderId="14" xfId="0" applyFont="1" applyFill="1" applyBorder="1" applyAlignment="1">
      <alignment horizontal="distributed" vertical="center" wrapText="1" justifyLastLine="1"/>
    </xf>
    <xf numFmtId="49" fontId="0" fillId="5" borderId="1" xfId="0" applyNumberFormat="1" applyFont="1" applyFill="1" applyBorder="1" applyAlignment="1">
      <alignment vertical="center" shrinkToFit="1"/>
    </xf>
    <xf numFmtId="0" fontId="0" fillId="2" borderId="1" xfId="0" applyNumberFormat="1" applyFont="1" applyFill="1" applyBorder="1" applyAlignment="1">
      <alignment vertical="center" shrinkToFit="1"/>
    </xf>
    <xf numFmtId="0" fontId="0" fillId="3" borderId="1" xfId="0" applyNumberFormat="1" applyFont="1" applyFill="1" applyBorder="1" applyAlignment="1">
      <alignment horizontal="center" vertical="center" shrinkToFit="1"/>
    </xf>
    <xf numFmtId="49" fontId="0" fillId="5" borderId="1" xfId="0" applyNumberFormat="1" applyFont="1" applyFill="1" applyBorder="1" applyAlignment="1">
      <alignment horizontal="center" vertical="center" wrapText="1"/>
    </xf>
    <xf numFmtId="0" fontId="1" fillId="0" borderId="0" xfId="2" applyNumberFormat="1" applyFont="1" applyAlignment="1">
      <alignment vertical="center"/>
    </xf>
    <xf numFmtId="0" fontId="1" fillId="0" borderId="0" xfId="2" applyNumberFormat="1" applyFont="1" applyAlignment="1">
      <alignment vertical="center" textRotation="255"/>
    </xf>
    <xf numFmtId="0" fontId="1" fillId="0" borderId="0" xfId="2" applyNumberFormat="1" applyFont="1" applyAlignment="1">
      <alignment horizontal="center" vertical="center"/>
    </xf>
    <xf numFmtId="0" fontId="1" fillId="0" borderId="0" xfId="2" applyNumberFormat="1" applyFont="1" applyAlignment="1">
      <alignment horizontal="justify" vertical="center"/>
    </xf>
    <xf numFmtId="181" fontId="1" fillId="0" borderId="0" xfId="2" applyNumberFormat="1" applyFont="1" applyAlignment="1">
      <alignment vertical="center"/>
    </xf>
    <xf numFmtId="177" fontId="3" fillId="0" borderId="21" xfId="2" applyNumberFormat="1" applyFont="1" applyBorder="1" applyAlignment="1">
      <alignment vertical="center"/>
    </xf>
    <xf numFmtId="0" fontId="12" fillId="10" borderId="22" xfId="2" applyNumberFormat="1" applyFont="1" applyFill="1" applyBorder="1" applyAlignment="1">
      <alignment horizontal="centerContinuous" vertical="center"/>
    </xf>
    <xf numFmtId="0" fontId="12" fillId="10" borderId="23" xfId="2" applyNumberFormat="1" applyFont="1" applyFill="1" applyBorder="1" applyAlignment="1">
      <alignment horizontal="centerContinuous" vertical="center"/>
    </xf>
    <xf numFmtId="0" fontId="12" fillId="10" borderId="21" xfId="2" applyNumberFormat="1" applyFont="1" applyFill="1" applyBorder="1" applyAlignment="1">
      <alignment horizontal="centerContinuous" vertical="center"/>
    </xf>
    <xf numFmtId="0" fontId="12" fillId="10" borderId="24" xfId="2" applyNumberFormat="1" applyFont="1" applyFill="1" applyBorder="1" applyAlignment="1">
      <alignment horizontal="centerContinuous" vertical="center"/>
    </xf>
    <xf numFmtId="0" fontId="3" fillId="10" borderId="21" xfId="2" applyNumberFormat="1" applyFont="1" applyFill="1" applyBorder="1" applyAlignment="1">
      <alignment horizontal="center" vertical="center" textRotation="255"/>
    </xf>
    <xf numFmtId="0" fontId="3" fillId="10" borderId="24" xfId="2" applyNumberFormat="1" applyFont="1" applyFill="1" applyBorder="1" applyAlignment="1">
      <alignment horizontal="center" vertical="center" textRotation="255"/>
    </xf>
    <xf numFmtId="0" fontId="12" fillId="0" borderId="25" xfId="2" applyNumberFormat="1" applyFont="1" applyBorder="1" applyAlignment="1">
      <alignment horizontal="center" vertical="center"/>
    </xf>
    <xf numFmtId="0" fontId="12" fillId="0" borderId="26" xfId="2" applyNumberFormat="1" applyFont="1" applyBorder="1" applyAlignment="1">
      <alignment horizontal="center" vertical="center"/>
    </xf>
    <xf numFmtId="0" fontId="12" fillId="0" borderId="27" xfId="2" applyNumberFormat="1" applyFont="1" applyBorder="1" applyAlignment="1">
      <alignment horizontal="center" vertical="center"/>
    </xf>
    <xf numFmtId="0" fontId="12" fillId="0" borderId="28" xfId="2" applyNumberFormat="1" applyFont="1" applyBorder="1" applyAlignment="1">
      <alignment horizontal="centerContinuous" vertical="center"/>
    </xf>
    <xf numFmtId="0" fontId="12" fillId="0" borderId="21" xfId="2" applyNumberFormat="1" applyFont="1" applyBorder="1" applyAlignment="1">
      <alignment horizontal="centerContinuous" vertical="center"/>
    </xf>
    <xf numFmtId="0" fontId="12" fillId="0" borderId="25" xfId="2" applyNumberFormat="1" applyFont="1" applyFill="1" applyBorder="1" applyAlignment="1">
      <alignment horizontal="center" vertical="center" textRotation="255" wrapText="1"/>
    </xf>
    <xf numFmtId="0" fontId="12" fillId="0" borderId="25" xfId="2" applyNumberFormat="1" applyFont="1" applyFill="1" applyBorder="1" applyAlignment="1">
      <alignment horizontal="center" vertical="center" textRotation="255"/>
    </xf>
    <xf numFmtId="0" fontId="12" fillId="0" borderId="29" xfId="2" applyNumberFormat="1" applyFont="1" applyFill="1" applyBorder="1" applyAlignment="1">
      <alignment horizontal="center" vertical="center" textRotation="255"/>
    </xf>
    <xf numFmtId="177" fontId="12" fillId="0" borderId="30" xfId="2" applyNumberFormat="1" applyFont="1" applyBorder="1" applyAlignment="1">
      <alignment horizontal="center" vertical="center"/>
    </xf>
    <xf numFmtId="180" fontId="12" fillId="0" borderId="30" xfId="2" applyNumberFormat="1" applyFont="1" applyBorder="1" applyAlignment="1">
      <alignment horizontal="center" vertical="center"/>
    </xf>
    <xf numFmtId="0" fontId="12" fillId="0" borderId="25" xfId="2" applyNumberFormat="1" applyFont="1" applyBorder="1" applyAlignment="1">
      <alignment horizontal="right" vertical="center"/>
    </xf>
    <xf numFmtId="0" fontId="12" fillId="0" borderId="29" xfId="2" applyNumberFormat="1" applyFont="1" applyBorder="1" applyAlignment="1">
      <alignment horizontal="right" vertical="center"/>
    </xf>
    <xf numFmtId="0" fontId="12" fillId="0" borderId="26" xfId="2" applyNumberFormat="1" applyFont="1" applyBorder="1" applyAlignment="1">
      <alignment horizontal="right" vertical="center"/>
    </xf>
    <xf numFmtId="0" fontId="12" fillId="0" borderId="31" xfId="2" applyNumberFormat="1" applyFont="1" applyBorder="1" applyAlignment="1">
      <alignment horizontal="right" vertical="center"/>
    </xf>
    <xf numFmtId="0" fontId="12" fillId="0" borderId="27" xfId="2" applyNumberFormat="1" applyFont="1" applyBorder="1" applyAlignment="1">
      <alignment horizontal="right" vertical="center"/>
    </xf>
    <xf numFmtId="0" fontId="12" fillId="0" borderId="32" xfId="2" applyNumberFormat="1" applyFont="1" applyBorder="1" applyAlignment="1">
      <alignment horizontal="right" vertical="center"/>
    </xf>
    <xf numFmtId="0" fontId="3" fillId="0" borderId="21" xfId="2" applyNumberFormat="1" applyFont="1" applyBorder="1" applyAlignment="1">
      <alignment horizontal="right" vertical="center"/>
    </xf>
    <xf numFmtId="0" fontId="12" fillId="0" borderId="21" xfId="2" applyNumberFormat="1" applyFont="1" applyBorder="1" applyAlignment="1">
      <alignment horizontal="right" vertical="center"/>
    </xf>
    <xf numFmtId="0" fontId="12" fillId="0" borderId="24" xfId="2" applyNumberFormat="1" applyFont="1" applyBorder="1" applyAlignment="1">
      <alignment horizontal="right" vertical="center"/>
    </xf>
    <xf numFmtId="0" fontId="0" fillId="2" borderId="1" xfId="0" applyFont="1" applyFill="1" applyBorder="1" applyAlignment="1">
      <alignment vertical="center" shrinkToFit="1"/>
    </xf>
    <xf numFmtId="0" fontId="0" fillId="0" borderId="11" xfId="0" applyBorder="1" applyAlignment="1">
      <alignment horizontal="center" vertical="center"/>
    </xf>
    <xf numFmtId="0" fontId="0" fillId="0" borderId="0" xfId="0" applyAlignment="1">
      <alignment horizontal="center" vertical="center"/>
    </xf>
    <xf numFmtId="0" fontId="0" fillId="0" borderId="1" xfId="0" applyNumberFormat="1" applyFont="1" applyFill="1" applyBorder="1" applyAlignment="1">
      <alignment vertical="center" shrinkToFit="1"/>
    </xf>
    <xf numFmtId="0" fontId="0" fillId="0" borderId="0" xfId="0" applyAlignment="1">
      <alignment horizontal="center" vertical="center"/>
    </xf>
    <xf numFmtId="0" fontId="0" fillId="0" borderId="0" xfId="0" applyNumberFormat="1" applyAlignment="1">
      <alignment horizontal="center" vertical="center"/>
    </xf>
    <xf numFmtId="49" fontId="4" fillId="11" borderId="1" xfId="0" applyNumberFormat="1" applyFont="1" applyFill="1" applyBorder="1" applyAlignment="1">
      <alignment vertical="center"/>
    </xf>
    <xf numFmtId="49" fontId="4" fillId="11" borderId="1" xfId="0" applyNumberFormat="1" applyFont="1" applyFill="1" applyBorder="1" applyAlignment="1">
      <alignment horizontal="center" vertical="center" wrapText="1"/>
    </xf>
    <xf numFmtId="49" fontId="4" fillId="11" borderId="1" xfId="0" applyNumberFormat="1" applyFont="1" applyFill="1" applyBorder="1" applyAlignment="1">
      <alignment horizontal="center" vertical="center"/>
    </xf>
    <xf numFmtId="49" fontId="4" fillId="11" borderId="1" xfId="0" applyNumberFormat="1" applyFont="1" applyFill="1" applyBorder="1" applyAlignment="1">
      <alignment vertical="center" shrinkToFit="1"/>
    </xf>
    <xf numFmtId="49" fontId="0" fillId="11" borderId="1" xfId="0" applyNumberFormat="1" applyFont="1" applyFill="1" applyBorder="1" applyAlignment="1">
      <alignment vertical="center" shrinkToFit="1"/>
    </xf>
    <xf numFmtId="49" fontId="0" fillId="11" borderId="1" xfId="0" applyNumberFormat="1" applyFill="1" applyBorder="1" applyAlignment="1">
      <alignment vertical="center" shrinkToFit="1"/>
    </xf>
    <xf numFmtId="49" fontId="12" fillId="11" borderId="1" xfId="0" applyNumberFormat="1" applyFont="1" applyFill="1" applyBorder="1" applyAlignment="1">
      <alignment vertical="center" wrapText="1" shrinkToFit="1"/>
    </xf>
    <xf numFmtId="0" fontId="4" fillId="11" borderId="1" xfId="0" applyFont="1" applyFill="1" applyBorder="1" applyAlignment="1">
      <alignment vertical="center" shrinkToFit="1"/>
    </xf>
    <xf numFmtId="49" fontId="0" fillId="11" borderId="1" xfId="0" applyNumberFormat="1" applyFont="1" applyFill="1" applyBorder="1" applyAlignment="1">
      <alignment horizontal="center" vertical="center" wrapText="1"/>
    </xf>
    <xf numFmtId="0" fontId="0" fillId="11" borderId="1" xfId="0" applyFont="1" applyFill="1" applyBorder="1" applyAlignment="1">
      <alignment vertical="center" shrinkToFit="1"/>
    </xf>
    <xf numFmtId="178" fontId="4" fillId="4" borderId="6" xfId="0" applyNumberFormat="1" applyFont="1" applyFill="1" applyBorder="1" applyAlignment="1">
      <alignment horizontal="center" vertical="center" shrinkToFit="1"/>
    </xf>
    <xf numFmtId="0" fontId="0" fillId="0" borderId="10" xfId="0" applyBorder="1" applyAlignment="1">
      <alignment horizontal="center" vertical="center"/>
    </xf>
    <xf numFmtId="178" fontId="4" fillId="4" borderId="10" xfId="0" applyNumberFormat="1" applyFont="1" applyFill="1" applyBorder="1" applyAlignment="1">
      <alignment horizontal="center" vertical="center" shrinkToFit="1"/>
    </xf>
    <xf numFmtId="0" fontId="0" fillId="0" borderId="54" xfId="0" applyBorder="1" applyAlignment="1">
      <alignment horizontal="center" vertical="center"/>
    </xf>
    <xf numFmtId="178" fontId="4" fillId="4" borderId="55" xfId="0" applyNumberFormat="1" applyFont="1" applyFill="1" applyBorder="1" applyAlignment="1">
      <alignment horizontal="center" vertical="center" shrinkToFit="1"/>
    </xf>
    <xf numFmtId="178" fontId="4" fillId="3" borderId="55" xfId="0" applyNumberFormat="1" applyFont="1" applyFill="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178" fontId="4" fillId="3" borderId="12" xfId="0" applyNumberFormat="1" applyFont="1" applyFill="1" applyBorder="1" applyAlignment="1">
      <alignment horizontal="center" vertical="center" shrinkToFit="1"/>
    </xf>
    <xf numFmtId="0" fontId="0" fillId="0" borderId="0" xfId="0" applyAlignment="1">
      <alignment horizontal="center" vertical="center"/>
    </xf>
    <xf numFmtId="0" fontId="12" fillId="0" borderId="0" xfId="2" applyNumberFormat="1" applyFont="1" applyBorder="1" applyAlignment="1">
      <alignment horizontal="center" vertical="center" shrinkToFit="1"/>
    </xf>
    <xf numFmtId="177" fontId="12" fillId="0" borderId="0" xfId="2" applyNumberFormat="1" applyFont="1" applyBorder="1" applyAlignment="1">
      <alignment horizontal="center" vertical="center"/>
    </xf>
    <xf numFmtId="180" fontId="12" fillId="0" borderId="0" xfId="2" applyNumberFormat="1" applyFont="1" applyBorder="1" applyAlignment="1">
      <alignment horizontal="center" vertical="center"/>
    </xf>
    <xf numFmtId="0" fontId="0" fillId="0" borderId="8" xfId="0" applyBorder="1" applyAlignment="1">
      <alignment horizontal="center" vertical="center" justifyLastLine="1"/>
    </xf>
    <xf numFmtId="0" fontId="0" fillId="0" borderId="0" xfId="0" applyBorder="1" applyAlignment="1">
      <alignment horizontal="center" vertical="center" justifyLastLine="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xf>
    <xf numFmtId="0" fontId="10" fillId="0" borderId="0" xfId="0" applyFont="1" applyAlignment="1">
      <alignment horizontal="center" vertical="center" wrapText="1"/>
    </xf>
    <xf numFmtId="0" fontId="0" fillId="0" borderId="0" xfId="0" applyNumberFormat="1" applyAlignment="1">
      <alignment horizontal="center" vertical="center" wrapText="1"/>
    </xf>
    <xf numFmtId="0" fontId="0" fillId="0" borderId="0" xfId="0" applyNumberFormat="1" applyAlignment="1">
      <alignment horizontal="center" vertical="center"/>
    </xf>
    <xf numFmtId="0" fontId="0" fillId="0" borderId="11" xfId="0" applyNumberFormat="1" applyBorder="1" applyAlignment="1">
      <alignment horizontal="center" vertical="center" wrapText="1"/>
    </xf>
    <xf numFmtId="0" fontId="0" fillId="0" borderId="0" xfId="0" applyAlignment="1">
      <alignment horizontal="center" vertical="center" justifyLastLine="1"/>
    </xf>
    <xf numFmtId="0" fontId="12" fillId="0" borderId="37" xfId="0" applyFont="1" applyBorder="1" applyAlignment="1">
      <alignment horizontal="center" vertical="center" wrapText="1"/>
    </xf>
    <xf numFmtId="0" fontId="12" fillId="0" borderId="37" xfId="0" applyFont="1" applyBorder="1" applyAlignment="1">
      <alignment vertical="center"/>
    </xf>
    <xf numFmtId="0" fontId="3" fillId="9" borderId="1" xfId="0" applyFont="1" applyFill="1" applyBorder="1" applyAlignment="1">
      <alignment horizontal="distributed" vertical="center" wrapText="1" justifyLastLine="1"/>
    </xf>
    <xf numFmtId="0" fontId="12" fillId="9" borderId="35" xfId="0" applyFont="1" applyFill="1" applyBorder="1" applyAlignment="1">
      <alignment horizontal="center" vertical="distributed" textRotation="255" justifyLastLine="1"/>
    </xf>
    <xf numFmtId="0" fontId="12" fillId="9" borderId="1" xfId="0" applyFont="1" applyFill="1" applyBorder="1" applyAlignment="1">
      <alignment horizontal="center" vertical="distributed" textRotation="255" justifyLastLine="1"/>
    </xf>
    <xf numFmtId="0" fontId="12" fillId="9" borderId="1" xfId="0" applyNumberFormat="1" applyFont="1" applyFill="1" applyBorder="1" applyAlignment="1">
      <alignment horizontal="distributed" vertical="center" wrapText="1" justifyLastLine="1"/>
    </xf>
    <xf numFmtId="0" fontId="12" fillId="9" borderId="39" xfId="0" applyFont="1" applyFill="1" applyBorder="1" applyAlignment="1">
      <alignment horizontal="center" vertical="distributed" textRotation="255" wrapText="1" justifyLastLine="1"/>
    </xf>
    <xf numFmtId="0" fontId="12" fillId="9" borderId="40" xfId="0" applyFont="1" applyFill="1" applyBorder="1" applyAlignment="1">
      <alignment horizontal="center" vertical="distributed" textRotation="255" justifyLastLine="1"/>
    </xf>
    <xf numFmtId="0" fontId="3" fillId="0" borderId="37" xfId="0" applyFont="1" applyBorder="1" applyAlignment="1">
      <alignment horizontal="center" vertical="center" textRotation="255" wrapText="1"/>
    </xf>
    <xf numFmtId="0" fontId="12" fillId="9" borderId="1" xfId="0" applyNumberFormat="1" applyFont="1" applyFill="1" applyBorder="1" applyAlignment="1">
      <alignment horizontal="center" vertical="center" wrapText="1" justifyLastLine="1"/>
    </xf>
    <xf numFmtId="0" fontId="12" fillId="0" borderId="33" xfId="0" applyFont="1" applyBorder="1" applyAlignment="1">
      <alignment horizontal="center" vertical="center" wrapText="1"/>
    </xf>
    <xf numFmtId="0" fontId="12" fillId="0" borderId="38" xfId="0" applyFont="1" applyBorder="1" applyAlignment="1">
      <alignment vertical="center"/>
    </xf>
    <xf numFmtId="0" fontId="13" fillId="0" borderId="0" xfId="0" applyFont="1" applyAlignment="1">
      <alignment horizontal="center" vertical="center"/>
    </xf>
    <xf numFmtId="0" fontId="11" fillId="0" borderId="0" xfId="0" applyFont="1" applyBorder="1" applyAlignment="1">
      <alignment horizontal="right" vertical="center"/>
    </xf>
    <xf numFmtId="0" fontId="12" fillId="9" borderId="35" xfId="0" applyFont="1" applyFill="1" applyBorder="1" applyAlignment="1">
      <alignment horizontal="distributed" vertical="center" justifyLastLine="1"/>
    </xf>
    <xf numFmtId="0" fontId="12" fillId="0" borderId="33" xfId="0" applyFont="1" applyBorder="1" applyAlignment="1">
      <alignment horizontal="distributed" vertical="center" justifyLastLine="1"/>
    </xf>
    <xf numFmtId="0" fontId="12" fillId="0" borderId="17" xfId="0" applyFont="1" applyBorder="1" applyAlignment="1">
      <alignment horizontal="distributed" vertical="center" justifyLastLine="1"/>
    </xf>
    <xf numFmtId="0" fontId="12" fillId="0" borderId="34" xfId="0" applyFont="1" applyBorder="1" applyAlignment="1">
      <alignment horizontal="center" vertical="center"/>
    </xf>
    <xf numFmtId="0" fontId="12" fillId="0" borderId="15" xfId="0" applyFont="1" applyBorder="1" applyAlignment="1">
      <alignment horizontal="center" vertical="center"/>
    </xf>
    <xf numFmtId="0" fontId="12" fillId="9" borderId="36" xfId="0" applyFont="1" applyFill="1" applyBorder="1" applyAlignment="1">
      <alignment horizontal="distributed" vertical="center" justifyLastLine="1"/>
    </xf>
    <xf numFmtId="0" fontId="12" fillId="9" borderId="1" xfId="0" applyFont="1" applyFill="1" applyBorder="1" applyAlignment="1">
      <alignment horizontal="distributed" vertical="center" justifyLastLine="1"/>
    </xf>
    <xf numFmtId="0" fontId="12" fillId="0" borderId="38" xfId="0" applyFont="1" applyBorder="1" applyAlignment="1">
      <alignment horizontal="center" vertical="center" wrapText="1"/>
    </xf>
    <xf numFmtId="0" fontId="12" fillId="9" borderId="1"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left" vertical="center" wrapText="1"/>
    </xf>
    <xf numFmtId="0" fontId="3" fillId="9" borderId="41" xfId="0" applyFont="1" applyFill="1" applyBorder="1" applyAlignment="1">
      <alignment horizontal="distributed" vertical="center" wrapText="1" justifyLastLine="1"/>
    </xf>
    <xf numFmtId="0" fontId="12" fillId="0" borderId="45" xfId="2" applyNumberFormat="1" applyFont="1" applyBorder="1" applyAlignment="1">
      <alignment horizontal="center" vertical="center" textRotation="255"/>
    </xf>
    <xf numFmtId="0" fontId="12" fillId="0" borderId="47" xfId="2" applyNumberFormat="1" applyFont="1" applyBorder="1" applyAlignment="1">
      <alignment horizontal="center" vertical="center" textRotation="255"/>
    </xf>
    <xf numFmtId="180" fontId="12" fillId="0" borderId="30" xfId="2" applyNumberFormat="1" applyFont="1" applyBorder="1" applyAlignment="1">
      <alignment horizontal="center" vertical="center"/>
    </xf>
    <xf numFmtId="180" fontId="12" fillId="0" borderId="21" xfId="2" applyNumberFormat="1" applyFont="1" applyBorder="1" applyAlignment="1">
      <alignment horizontal="center" vertical="center"/>
    </xf>
    <xf numFmtId="0" fontId="12" fillId="0" borderId="46" xfId="2" applyNumberFormat="1" applyFont="1" applyBorder="1" applyAlignment="1">
      <alignment horizontal="center" vertical="center" textRotation="255"/>
    </xf>
    <xf numFmtId="0" fontId="12" fillId="0" borderId="48" xfId="2" applyNumberFormat="1" applyFont="1" applyBorder="1" applyAlignment="1">
      <alignment horizontal="center" vertical="center"/>
    </xf>
    <xf numFmtId="0" fontId="12" fillId="0" borderId="49" xfId="2" applyNumberFormat="1" applyFont="1" applyBorder="1" applyAlignment="1">
      <alignment horizontal="center" vertical="center"/>
    </xf>
    <xf numFmtId="0" fontId="12" fillId="0" borderId="50" xfId="2" applyNumberFormat="1" applyFont="1" applyBorder="1" applyAlignment="1">
      <alignment horizontal="center" vertical="center"/>
    </xf>
    <xf numFmtId="0" fontId="12" fillId="0" borderId="51" xfId="2" applyNumberFormat="1" applyFont="1" applyBorder="1" applyAlignment="1">
      <alignment horizontal="center" vertical="center" shrinkToFit="1"/>
    </xf>
    <xf numFmtId="0" fontId="12" fillId="0" borderId="52" xfId="2" applyNumberFormat="1" applyFont="1" applyBorder="1" applyAlignment="1">
      <alignment horizontal="center" vertical="center" shrinkToFit="1"/>
    </xf>
    <xf numFmtId="0" fontId="12" fillId="0" borderId="53" xfId="2" applyNumberFormat="1" applyFont="1" applyBorder="1" applyAlignment="1">
      <alignment horizontal="center" vertical="center" shrinkToFit="1"/>
    </xf>
    <xf numFmtId="182" fontId="1" fillId="0" borderId="0" xfId="2" applyNumberFormat="1" applyFont="1" applyAlignment="1">
      <alignment horizontal="center" vertical="center"/>
    </xf>
    <xf numFmtId="0" fontId="11" fillId="0" borderId="0" xfId="2" applyNumberFormat="1" applyFont="1" applyBorder="1" applyAlignment="1">
      <alignment horizontal="left" vertical="center" shrinkToFit="1"/>
    </xf>
    <xf numFmtId="180" fontId="12" fillId="0" borderId="24" xfId="2" applyNumberFormat="1" applyFont="1" applyBorder="1" applyAlignment="1">
      <alignment horizontal="center" vertical="center"/>
    </xf>
    <xf numFmtId="0" fontId="11" fillId="0" borderId="0" xfId="2" applyNumberFormat="1" applyFont="1" applyBorder="1" applyAlignment="1">
      <alignment vertical="center" shrinkToFit="1"/>
    </xf>
    <xf numFmtId="0" fontId="12" fillId="10" borderId="21" xfId="2" applyNumberFormat="1" applyFont="1" applyFill="1" applyBorder="1" applyAlignment="1">
      <alignment horizontal="center" vertical="center" textRotation="255"/>
    </xf>
    <xf numFmtId="0" fontId="11" fillId="0" borderId="0" xfId="2" applyNumberFormat="1" applyFont="1" applyBorder="1" applyAlignment="1">
      <alignment horizontal="right" vertical="center"/>
    </xf>
    <xf numFmtId="0" fontId="12" fillId="10" borderId="26" xfId="2" applyNumberFormat="1" applyFont="1" applyFill="1" applyBorder="1" applyAlignment="1">
      <alignment horizontal="center" vertical="center" textRotation="255"/>
    </xf>
    <xf numFmtId="0" fontId="12" fillId="10" borderId="27" xfId="2" applyNumberFormat="1" applyFont="1" applyFill="1" applyBorder="1" applyAlignment="1">
      <alignment horizontal="center" vertical="center" textRotation="255"/>
    </xf>
    <xf numFmtId="0" fontId="12" fillId="10" borderId="42" xfId="2" applyNumberFormat="1" applyFont="1" applyFill="1" applyBorder="1" applyAlignment="1">
      <alignment horizontal="center" vertical="center" textRotation="255"/>
    </xf>
    <xf numFmtId="0" fontId="12" fillId="10" borderId="28" xfId="2" applyNumberFormat="1" applyFont="1" applyFill="1" applyBorder="1" applyAlignment="1">
      <alignment horizontal="center" vertical="center" textRotation="255"/>
    </xf>
    <xf numFmtId="0" fontId="13" fillId="0" borderId="0" xfId="2" applyNumberFormat="1" applyFont="1" applyAlignment="1">
      <alignment horizontal="center" vertical="center"/>
    </xf>
    <xf numFmtId="0" fontId="12" fillId="10" borderId="43" xfId="2" applyNumberFormat="1" applyFont="1" applyFill="1" applyBorder="1" applyAlignment="1">
      <alignment horizontal="center" vertical="center" wrapText="1"/>
    </xf>
    <xf numFmtId="0" fontId="12" fillId="10" borderId="25" xfId="2" applyNumberFormat="1" applyFont="1" applyFill="1" applyBorder="1" applyAlignment="1">
      <alignment horizontal="center" vertical="center" wrapText="1"/>
    </xf>
    <xf numFmtId="0" fontId="12" fillId="10" borderId="27" xfId="2" applyNumberFormat="1" applyFont="1" applyFill="1" applyBorder="1" applyAlignment="1">
      <alignment horizontal="center" vertical="center" wrapText="1"/>
    </xf>
    <xf numFmtId="180" fontId="12" fillId="0" borderId="44" xfId="2" applyNumberFormat="1" applyFont="1" applyBorder="1" applyAlignment="1">
      <alignment horizontal="center" vertical="center"/>
    </xf>
    <xf numFmtId="0" fontId="12" fillId="10" borderId="22" xfId="2" applyNumberFormat="1" applyFont="1" applyFill="1" applyBorder="1" applyAlignment="1">
      <alignment horizontal="center" vertical="center" textRotation="255"/>
    </xf>
    <xf numFmtId="0" fontId="12" fillId="0" borderId="45" xfId="2" applyNumberFormat="1" applyFont="1" applyBorder="1" applyAlignment="1">
      <alignment horizontal="center" vertical="center" textRotation="255" shrinkToFit="1"/>
    </xf>
    <xf numFmtId="0" fontId="12" fillId="0" borderId="46" xfId="2" applyNumberFormat="1" applyFont="1" applyBorder="1" applyAlignment="1">
      <alignment horizontal="center" vertical="center" textRotation="255" shrinkToFit="1"/>
    </xf>
    <xf numFmtId="0" fontId="12" fillId="0" borderId="47" xfId="2" applyNumberFormat="1" applyFont="1" applyBorder="1" applyAlignment="1">
      <alignment horizontal="center" vertical="center" textRotation="255" shrinkToFit="1"/>
    </xf>
  </cellXfs>
  <cellStyles count="3">
    <cellStyle name="ハイパーリンク" xfId="1" builtinId="8"/>
    <cellStyle name="標準" xfId="0" builtinId="0"/>
    <cellStyle name="標準_都道府県別加入未加入状況17.12.6現在" xfId="2"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38"/>
  <sheetViews>
    <sheetView topLeftCell="E1" workbookViewId="0">
      <pane ySplit="2" topLeftCell="A3" activePane="bottomLeft" state="frozen"/>
      <selection pane="bottomLeft" activeCell="AK217" sqref="AK217"/>
    </sheetView>
  </sheetViews>
  <sheetFormatPr defaultRowHeight="13" x14ac:dyDescent="0.2"/>
  <cols>
    <col min="2" max="2" width="4.453125" customWidth="1"/>
    <col min="3" max="3" width="5.453125" hidden="1" customWidth="1"/>
    <col min="4" max="4" width="30.6328125" customWidth="1"/>
    <col min="5" max="5" width="5.36328125" style="19" customWidth="1"/>
    <col min="6" max="8" width="4.08984375" style="19" customWidth="1"/>
    <col min="9" max="9" width="5.26953125" style="20" customWidth="1"/>
    <col min="10" max="11" width="5.26953125" style="19" customWidth="1"/>
    <col min="12" max="14" width="5.26953125" style="20" customWidth="1"/>
    <col min="15" max="15" width="5.26953125" style="19" customWidth="1"/>
    <col min="16" max="16" width="5.26953125" style="59" customWidth="1"/>
    <col min="17" max="17" width="4.90625" style="59" customWidth="1"/>
    <col min="18" max="18" width="5.453125" style="59" customWidth="1"/>
    <col min="19" max="19" width="5.36328125" style="59" customWidth="1"/>
    <col min="20" max="20" width="5" style="59" customWidth="1"/>
    <col min="21" max="21" width="0.90625" style="59" customWidth="1"/>
    <col min="22" max="37" width="5.36328125" style="59" customWidth="1"/>
  </cols>
  <sheetData>
    <row r="1" spans="1:37" ht="16.5" customHeight="1" x14ac:dyDescent="0.2">
      <c r="E1" s="228" t="s">
        <v>141</v>
      </c>
      <c r="F1" s="228"/>
      <c r="G1" s="228"/>
      <c r="H1" s="228"/>
      <c r="I1" s="227" t="s">
        <v>147</v>
      </c>
      <c r="J1" s="227" t="s">
        <v>148</v>
      </c>
      <c r="K1" s="227" t="s">
        <v>528</v>
      </c>
      <c r="L1" s="227" t="s">
        <v>648</v>
      </c>
      <c r="M1" s="227"/>
      <c r="N1" s="227"/>
      <c r="O1" s="227" t="s">
        <v>672</v>
      </c>
      <c r="P1" s="223" t="s">
        <v>529</v>
      </c>
      <c r="Q1" s="225" t="s">
        <v>530</v>
      </c>
      <c r="R1" s="226" t="s">
        <v>533</v>
      </c>
      <c r="S1" s="226" t="s">
        <v>531</v>
      </c>
      <c r="T1" s="223" t="s">
        <v>532</v>
      </c>
      <c r="U1" s="70"/>
      <c r="V1" s="230" t="s">
        <v>548</v>
      </c>
      <c r="W1" s="230"/>
      <c r="X1" s="230"/>
      <c r="Y1" s="230"/>
      <c r="Z1" s="230"/>
      <c r="AA1" s="230"/>
      <c r="AB1" s="230"/>
      <c r="AC1" s="230"/>
      <c r="AD1" s="221" t="s">
        <v>557</v>
      </c>
      <c r="AE1" s="222"/>
      <c r="AF1" s="222"/>
      <c r="AG1" s="222"/>
      <c r="AH1" s="222"/>
      <c r="AI1" s="222"/>
      <c r="AJ1" s="222"/>
      <c r="AK1" s="222"/>
    </row>
    <row r="2" spans="1:37" ht="20.25" customHeight="1" x14ac:dyDescent="0.2">
      <c r="E2" s="21" t="s">
        <v>145</v>
      </c>
      <c r="F2" s="39" t="s">
        <v>142</v>
      </c>
      <c r="G2" s="39" t="s">
        <v>143</v>
      </c>
      <c r="H2" s="39" t="s">
        <v>144</v>
      </c>
      <c r="I2" s="227"/>
      <c r="J2" s="227"/>
      <c r="K2" s="229"/>
      <c r="L2" s="109" t="s">
        <v>646</v>
      </c>
      <c r="M2" s="110" t="s">
        <v>649</v>
      </c>
      <c r="N2" s="109" t="s">
        <v>645</v>
      </c>
      <c r="O2" s="229"/>
      <c r="P2" s="223"/>
      <c r="Q2" s="225"/>
      <c r="R2" s="226"/>
      <c r="S2" s="226"/>
      <c r="T2" s="224"/>
      <c r="U2" s="72"/>
      <c r="V2" s="85" t="s">
        <v>549</v>
      </c>
      <c r="W2" s="85" t="s">
        <v>550</v>
      </c>
      <c r="X2" s="85" t="s">
        <v>551</v>
      </c>
      <c r="Y2" s="85" t="s">
        <v>552</v>
      </c>
      <c r="Z2" s="85" t="s">
        <v>553</v>
      </c>
      <c r="AA2" s="85" t="s">
        <v>554</v>
      </c>
      <c r="AB2" s="85" t="s">
        <v>555</v>
      </c>
      <c r="AC2" s="85" t="s">
        <v>556</v>
      </c>
      <c r="AD2" s="86" t="s">
        <v>549</v>
      </c>
      <c r="AE2" s="87" t="s">
        <v>550</v>
      </c>
      <c r="AF2" s="87" t="s">
        <v>551</v>
      </c>
      <c r="AG2" s="87" t="s">
        <v>552</v>
      </c>
      <c r="AH2" s="87" t="s">
        <v>553</v>
      </c>
      <c r="AI2" s="87" t="s">
        <v>554</v>
      </c>
      <c r="AJ2" s="81" t="s">
        <v>555</v>
      </c>
      <c r="AK2" s="81" t="s">
        <v>556</v>
      </c>
    </row>
    <row r="3" spans="1:37" ht="20.149999999999999" customHeight="1" x14ac:dyDescent="0.2">
      <c r="A3" s="1" t="s">
        <v>156</v>
      </c>
      <c r="B3" s="2" t="s">
        <v>157</v>
      </c>
      <c r="C3" s="3" t="s">
        <v>158</v>
      </c>
      <c r="D3" s="4" t="s">
        <v>159</v>
      </c>
      <c r="E3" s="47"/>
      <c r="F3" s="48"/>
      <c r="G3" s="48"/>
      <c r="H3" s="48"/>
      <c r="I3" s="49"/>
      <c r="J3" s="48"/>
      <c r="K3" s="48"/>
      <c r="L3" s="49"/>
      <c r="M3" s="49"/>
      <c r="N3" s="49"/>
      <c r="O3" s="124"/>
      <c r="P3" s="61"/>
      <c r="Q3" s="69"/>
      <c r="R3" s="60"/>
      <c r="S3" s="60"/>
      <c r="T3" s="61"/>
      <c r="U3" s="76"/>
      <c r="V3" s="73"/>
      <c r="AD3" s="82"/>
      <c r="AE3" s="73"/>
      <c r="AF3" s="73"/>
      <c r="AG3" s="73"/>
      <c r="AH3" s="73"/>
      <c r="AI3" s="73"/>
      <c r="AJ3" s="73"/>
      <c r="AK3" s="73"/>
    </row>
    <row r="4" spans="1:37" ht="20.149999999999999" customHeight="1" x14ac:dyDescent="0.2">
      <c r="A4" s="5" t="s">
        <v>160</v>
      </c>
      <c r="B4" s="6" t="s">
        <v>161</v>
      </c>
      <c r="C4" s="7" t="s">
        <v>162</v>
      </c>
      <c r="D4" s="101" t="s">
        <v>726</v>
      </c>
      <c r="E4" s="50" t="s">
        <v>146</v>
      </c>
      <c r="F4" s="48" t="s">
        <v>149</v>
      </c>
      <c r="G4" s="48"/>
      <c r="H4" s="48"/>
      <c r="I4" s="49"/>
      <c r="J4" s="48"/>
      <c r="K4" s="48"/>
      <c r="L4" s="49"/>
      <c r="M4" s="49"/>
      <c r="N4" s="49"/>
      <c r="O4" s="124"/>
      <c r="P4" s="61"/>
      <c r="Q4" s="69"/>
      <c r="R4" s="60" t="s">
        <v>534</v>
      </c>
      <c r="S4" s="60"/>
      <c r="T4" s="61"/>
      <c r="U4" s="76"/>
      <c r="V4" s="73"/>
      <c r="W4" s="59" t="s">
        <v>558</v>
      </c>
      <c r="AD4" s="82"/>
      <c r="AE4" s="73"/>
      <c r="AF4" s="73"/>
      <c r="AG4" s="73"/>
      <c r="AH4" s="73"/>
      <c r="AI4" s="73"/>
      <c r="AJ4" s="73"/>
      <c r="AK4" s="73"/>
    </row>
    <row r="5" spans="1:37" ht="20.149999999999999" customHeight="1" x14ac:dyDescent="0.2">
      <c r="A5" s="5" t="s">
        <v>160</v>
      </c>
      <c r="B5" s="6" t="s">
        <v>163</v>
      </c>
      <c r="C5" s="7" t="s">
        <v>164</v>
      </c>
      <c r="D5" s="8" t="s">
        <v>840</v>
      </c>
      <c r="E5" s="50"/>
      <c r="F5" s="48"/>
      <c r="G5" s="48"/>
      <c r="H5" s="48"/>
      <c r="I5" s="49"/>
      <c r="J5" s="48" t="s">
        <v>146</v>
      </c>
      <c r="K5" s="48"/>
      <c r="L5" s="49"/>
      <c r="M5" s="49"/>
      <c r="N5" s="49"/>
      <c r="O5" s="124"/>
      <c r="P5" s="61"/>
      <c r="Q5" s="69"/>
      <c r="R5" s="60" t="s">
        <v>534</v>
      </c>
      <c r="S5" s="60"/>
      <c r="T5" s="61"/>
      <c r="U5" s="76"/>
      <c r="V5" s="73"/>
      <c r="AA5" s="59" t="s">
        <v>558</v>
      </c>
      <c r="AD5" s="82"/>
      <c r="AE5" s="73"/>
      <c r="AF5" s="73"/>
      <c r="AG5" s="73"/>
      <c r="AH5" s="73"/>
      <c r="AI5" s="73"/>
      <c r="AJ5" s="73"/>
      <c r="AK5" s="73"/>
    </row>
    <row r="6" spans="1:37" ht="20.149999999999999" customHeight="1" x14ac:dyDescent="0.2">
      <c r="A6" s="5" t="s">
        <v>160</v>
      </c>
      <c r="B6" s="6" t="s">
        <v>165</v>
      </c>
      <c r="C6" s="7" t="s">
        <v>166</v>
      </c>
      <c r="D6" s="113" t="s">
        <v>723</v>
      </c>
      <c r="E6" s="50" t="s">
        <v>146</v>
      </c>
      <c r="F6" s="48" t="s">
        <v>149</v>
      </c>
      <c r="G6" s="48"/>
      <c r="H6" s="48"/>
      <c r="I6" s="49"/>
      <c r="J6" s="48"/>
      <c r="K6" s="48"/>
      <c r="L6" s="49"/>
      <c r="M6" s="49"/>
      <c r="N6" s="49"/>
      <c r="O6" s="124"/>
      <c r="P6" s="61"/>
      <c r="Q6" s="69"/>
      <c r="R6" s="60" t="s">
        <v>534</v>
      </c>
      <c r="S6" s="60"/>
      <c r="T6" s="61"/>
      <c r="U6" s="76"/>
      <c r="V6" s="73"/>
      <c r="W6" s="59" t="s">
        <v>558</v>
      </c>
      <c r="AD6" s="82"/>
      <c r="AE6" s="73"/>
      <c r="AF6" s="73"/>
      <c r="AG6" s="73"/>
      <c r="AH6" s="73"/>
      <c r="AI6" s="73"/>
      <c r="AJ6" s="73"/>
      <c r="AK6" s="73"/>
    </row>
    <row r="7" spans="1:37" ht="20.149999999999999" customHeight="1" x14ac:dyDescent="0.2">
      <c r="A7" s="5" t="s">
        <v>160</v>
      </c>
      <c r="B7" s="6" t="s">
        <v>167</v>
      </c>
      <c r="C7" s="7" t="s">
        <v>168</v>
      </c>
      <c r="D7" s="9" t="s">
        <v>169</v>
      </c>
      <c r="E7" s="50" t="s">
        <v>146</v>
      </c>
      <c r="F7" s="48" t="s">
        <v>149</v>
      </c>
      <c r="G7" s="48" t="s">
        <v>149</v>
      </c>
      <c r="H7" s="48"/>
      <c r="I7" s="49"/>
      <c r="J7" s="48"/>
      <c r="K7" s="48"/>
      <c r="L7" s="49"/>
      <c r="M7" s="49"/>
      <c r="N7" s="49"/>
      <c r="O7" s="124"/>
      <c r="P7" s="61"/>
      <c r="Q7" s="69"/>
      <c r="R7" s="60" t="s">
        <v>534</v>
      </c>
      <c r="S7" s="60"/>
      <c r="T7" s="61"/>
      <c r="U7" s="76"/>
      <c r="V7" s="73"/>
      <c r="W7" s="59" t="s">
        <v>149</v>
      </c>
      <c r="AD7" s="82"/>
      <c r="AE7" s="73"/>
      <c r="AF7" s="73"/>
      <c r="AG7" s="73"/>
      <c r="AH7" s="73"/>
      <c r="AI7" s="73"/>
      <c r="AJ7" s="73"/>
      <c r="AK7" s="73"/>
    </row>
    <row r="8" spans="1:37" ht="20.149999999999999" customHeight="1" x14ac:dyDescent="0.2">
      <c r="A8" s="5" t="s">
        <v>160</v>
      </c>
      <c r="B8" s="6" t="s">
        <v>165</v>
      </c>
      <c r="C8" s="7" t="s">
        <v>171</v>
      </c>
      <c r="D8" s="8" t="s">
        <v>172</v>
      </c>
      <c r="E8" s="50" t="s">
        <v>146</v>
      </c>
      <c r="F8" s="48" t="s">
        <v>149</v>
      </c>
      <c r="G8" s="48"/>
      <c r="H8" s="48"/>
      <c r="I8" s="49"/>
      <c r="J8" s="48"/>
      <c r="K8" s="48"/>
      <c r="L8" s="49"/>
      <c r="M8" s="49"/>
      <c r="N8" s="49"/>
      <c r="O8" s="124"/>
      <c r="P8" s="61"/>
      <c r="Q8" s="69"/>
      <c r="R8" s="60" t="s">
        <v>534</v>
      </c>
      <c r="S8" s="60"/>
      <c r="T8" s="61"/>
      <c r="U8" s="76"/>
      <c r="V8" s="73"/>
      <c r="W8" s="59" t="s">
        <v>534</v>
      </c>
      <c r="AD8" s="82"/>
      <c r="AE8" s="73"/>
      <c r="AF8" s="73"/>
      <c r="AG8" s="73"/>
      <c r="AH8" s="73"/>
      <c r="AI8" s="73"/>
      <c r="AJ8" s="73"/>
      <c r="AK8" s="73"/>
    </row>
    <row r="9" spans="1:37" ht="20.149999999999999" customHeight="1" x14ac:dyDescent="0.2">
      <c r="A9" s="5" t="s">
        <v>160</v>
      </c>
      <c r="B9" s="6" t="s">
        <v>173</v>
      </c>
      <c r="C9" s="7" t="s">
        <v>174</v>
      </c>
      <c r="D9" s="8" t="s">
        <v>175</v>
      </c>
      <c r="E9" s="50" t="s">
        <v>146</v>
      </c>
      <c r="F9" s="48" t="s">
        <v>149</v>
      </c>
      <c r="G9" s="48"/>
      <c r="H9" s="48"/>
      <c r="I9" s="49"/>
      <c r="J9" s="48"/>
      <c r="K9" s="48"/>
      <c r="L9" s="49"/>
      <c r="M9" s="49"/>
      <c r="N9" s="49"/>
      <c r="O9" s="124"/>
      <c r="P9" s="61"/>
      <c r="Q9" s="69"/>
      <c r="R9" s="60" t="s">
        <v>534</v>
      </c>
      <c r="S9" s="60"/>
      <c r="T9" s="61"/>
      <c r="U9" s="76"/>
      <c r="V9" s="73"/>
      <c r="W9" s="59" t="s">
        <v>149</v>
      </c>
      <c r="AD9" s="82"/>
      <c r="AE9" s="73"/>
      <c r="AF9" s="73"/>
      <c r="AG9" s="73"/>
      <c r="AH9" s="73"/>
      <c r="AI9" s="73"/>
      <c r="AJ9" s="73"/>
      <c r="AK9" s="73"/>
    </row>
    <row r="10" spans="1:37" ht="20.149999999999999" customHeight="1" x14ac:dyDescent="0.2">
      <c r="A10" s="5" t="s">
        <v>160</v>
      </c>
      <c r="B10" s="6" t="s">
        <v>176</v>
      </c>
      <c r="C10" s="7" t="s">
        <v>177</v>
      </c>
      <c r="D10" s="8" t="s">
        <v>178</v>
      </c>
      <c r="E10" s="50" t="s">
        <v>146</v>
      </c>
      <c r="F10" s="48" t="s">
        <v>149</v>
      </c>
      <c r="G10" s="48"/>
      <c r="H10" s="48"/>
      <c r="I10" s="49"/>
      <c r="J10" s="48"/>
      <c r="K10" s="48"/>
      <c r="L10" s="49"/>
      <c r="M10" s="49"/>
      <c r="N10" s="49"/>
      <c r="O10" s="124"/>
      <c r="P10" s="61"/>
      <c r="Q10" s="69"/>
      <c r="R10" s="60" t="s">
        <v>534</v>
      </c>
      <c r="S10" s="60"/>
      <c r="T10" s="61"/>
      <c r="U10" s="76"/>
      <c r="V10" s="73"/>
      <c r="W10" s="59" t="s">
        <v>149</v>
      </c>
      <c r="AD10" s="82"/>
      <c r="AE10" s="73"/>
      <c r="AF10" s="73"/>
      <c r="AG10" s="73"/>
      <c r="AH10" s="73"/>
      <c r="AI10" s="73"/>
      <c r="AJ10" s="73"/>
      <c r="AK10" s="73"/>
    </row>
    <row r="11" spans="1:37" ht="20.149999999999999" customHeight="1" x14ac:dyDescent="0.2">
      <c r="A11" s="5" t="s">
        <v>160</v>
      </c>
      <c r="B11" s="6" t="s">
        <v>179</v>
      </c>
      <c r="C11" s="7" t="s">
        <v>180</v>
      </c>
      <c r="D11" s="8" t="s">
        <v>181</v>
      </c>
      <c r="E11" s="50"/>
      <c r="F11" s="48"/>
      <c r="G11" s="48"/>
      <c r="H11" s="48"/>
      <c r="I11" s="49"/>
      <c r="J11" s="48" t="s">
        <v>146</v>
      </c>
      <c r="K11" s="48"/>
      <c r="L11" s="49"/>
      <c r="M11" s="49"/>
      <c r="N11" s="49"/>
      <c r="O11" s="124"/>
      <c r="P11" s="61"/>
      <c r="Q11" s="69"/>
      <c r="R11" s="60" t="s">
        <v>534</v>
      </c>
      <c r="S11" s="60"/>
      <c r="T11" s="61"/>
      <c r="U11" s="76"/>
      <c r="V11" s="73"/>
      <c r="AA11" s="59" t="s">
        <v>558</v>
      </c>
      <c r="AD11" s="82"/>
      <c r="AE11" s="73"/>
      <c r="AF11" s="73"/>
      <c r="AG11" s="73"/>
      <c r="AH11" s="73"/>
      <c r="AI11" s="73"/>
      <c r="AJ11" s="73"/>
      <c r="AK11" s="73"/>
    </row>
    <row r="12" spans="1:37" ht="20.149999999999999" customHeight="1" x14ac:dyDescent="0.2">
      <c r="A12" s="5" t="s">
        <v>160</v>
      </c>
      <c r="B12" s="6" t="s">
        <v>182</v>
      </c>
      <c r="C12" s="7" t="s">
        <v>183</v>
      </c>
      <c r="D12" s="8" t="s">
        <v>184</v>
      </c>
      <c r="E12" s="50" t="s">
        <v>146</v>
      </c>
      <c r="F12" s="48" t="s">
        <v>149</v>
      </c>
      <c r="G12" s="48"/>
      <c r="H12" s="48"/>
      <c r="I12" s="49"/>
      <c r="J12" s="48"/>
      <c r="K12" s="48"/>
      <c r="L12" s="49"/>
      <c r="M12" s="49"/>
      <c r="N12" s="49"/>
      <c r="O12" s="124"/>
      <c r="P12" s="61"/>
      <c r="Q12" s="69"/>
      <c r="R12" s="60" t="s">
        <v>534</v>
      </c>
      <c r="S12" s="60"/>
      <c r="T12" s="61"/>
      <c r="U12" s="76"/>
      <c r="V12" s="73"/>
      <c r="W12" s="59" t="s">
        <v>149</v>
      </c>
      <c r="AD12" s="82"/>
      <c r="AE12" s="73"/>
      <c r="AF12" s="73"/>
      <c r="AG12" s="73"/>
      <c r="AH12" s="73"/>
      <c r="AI12" s="73"/>
      <c r="AJ12" s="73"/>
      <c r="AK12" s="73"/>
    </row>
    <row r="13" spans="1:37" ht="20.149999999999999" customHeight="1" x14ac:dyDescent="0.2">
      <c r="A13" s="5" t="s">
        <v>160</v>
      </c>
      <c r="B13" s="6" t="s">
        <v>161</v>
      </c>
      <c r="C13" s="7" t="s">
        <v>185</v>
      </c>
      <c r="D13" s="120" t="s">
        <v>724</v>
      </c>
      <c r="E13" s="50" t="s">
        <v>146</v>
      </c>
      <c r="F13" s="48" t="s">
        <v>149</v>
      </c>
      <c r="G13" s="48"/>
      <c r="H13" s="48"/>
      <c r="I13" s="49"/>
      <c r="J13" s="48"/>
      <c r="K13" s="48"/>
      <c r="L13" s="49"/>
      <c r="M13" s="49"/>
      <c r="N13" s="49"/>
      <c r="O13" s="124"/>
      <c r="P13" s="61"/>
      <c r="Q13" s="69"/>
      <c r="R13" s="60" t="s">
        <v>534</v>
      </c>
      <c r="S13" s="60"/>
      <c r="T13" s="61"/>
      <c r="U13" s="76"/>
      <c r="V13" s="73"/>
      <c r="W13" s="59" t="s">
        <v>534</v>
      </c>
      <c r="AD13" s="82"/>
      <c r="AE13" s="73"/>
      <c r="AF13" s="73"/>
      <c r="AG13" s="73"/>
      <c r="AH13" s="73"/>
      <c r="AI13" s="73"/>
      <c r="AJ13" s="73"/>
      <c r="AK13" s="73"/>
    </row>
    <row r="14" spans="1:37" ht="20.149999999999999" customHeight="1" x14ac:dyDescent="0.2">
      <c r="A14" s="5" t="s">
        <v>160</v>
      </c>
      <c r="B14" s="6" t="s">
        <v>176</v>
      </c>
      <c r="C14" s="7" t="s">
        <v>186</v>
      </c>
      <c r="D14" s="8" t="s">
        <v>187</v>
      </c>
      <c r="E14" s="50" t="s">
        <v>146</v>
      </c>
      <c r="F14" s="48" t="s">
        <v>149</v>
      </c>
      <c r="G14" s="48"/>
      <c r="H14" s="48"/>
      <c r="I14" s="49"/>
      <c r="J14" s="48"/>
      <c r="K14" s="48"/>
      <c r="L14" s="49"/>
      <c r="M14" s="49"/>
      <c r="N14" s="49"/>
      <c r="O14" s="124"/>
      <c r="P14" s="61"/>
      <c r="Q14" s="69"/>
      <c r="R14" s="60" t="s">
        <v>534</v>
      </c>
      <c r="S14" s="60"/>
      <c r="T14" s="61"/>
      <c r="U14" s="76"/>
      <c r="V14" s="73"/>
      <c r="W14" s="59" t="s">
        <v>149</v>
      </c>
      <c r="AD14" s="82"/>
      <c r="AE14" s="73"/>
      <c r="AF14" s="73"/>
      <c r="AG14" s="73"/>
      <c r="AH14" s="73"/>
      <c r="AI14" s="73"/>
      <c r="AJ14" s="73"/>
      <c r="AK14" s="73"/>
    </row>
    <row r="15" spans="1:37" ht="20.149999999999999" customHeight="1" x14ac:dyDescent="0.2">
      <c r="A15" s="91" t="s">
        <v>160</v>
      </c>
      <c r="B15" s="92" t="s">
        <v>176</v>
      </c>
      <c r="C15" s="93" t="s">
        <v>189</v>
      </c>
      <c r="D15" s="157" t="s">
        <v>841</v>
      </c>
      <c r="E15" s="96" t="s">
        <v>146</v>
      </c>
      <c r="F15" s="48" t="s">
        <v>149</v>
      </c>
      <c r="G15" s="48"/>
      <c r="H15" s="48"/>
      <c r="I15" s="49"/>
      <c r="J15" s="48"/>
      <c r="K15" s="48"/>
      <c r="L15" s="49"/>
      <c r="M15" s="49"/>
      <c r="N15" s="49"/>
      <c r="O15" s="124"/>
      <c r="P15" s="61"/>
      <c r="Q15" s="69"/>
      <c r="R15" s="60" t="s">
        <v>534</v>
      </c>
      <c r="S15" s="60"/>
      <c r="T15" s="61"/>
      <c r="U15" s="76"/>
      <c r="V15" s="73"/>
      <c r="W15" s="59" t="s">
        <v>149</v>
      </c>
      <c r="AD15" s="82"/>
      <c r="AE15" s="73"/>
      <c r="AF15" s="73"/>
      <c r="AG15" s="73"/>
      <c r="AH15" s="73"/>
      <c r="AI15" s="73"/>
      <c r="AJ15" s="73"/>
      <c r="AK15" s="73"/>
    </row>
    <row r="16" spans="1:37" ht="20.149999999999999" customHeight="1" x14ac:dyDescent="0.2">
      <c r="A16" s="91" t="s">
        <v>160</v>
      </c>
      <c r="B16" s="92" t="s">
        <v>12</v>
      </c>
      <c r="C16" s="93"/>
      <c r="D16" s="95" t="s">
        <v>725</v>
      </c>
      <c r="E16" s="96"/>
      <c r="F16" s="48"/>
      <c r="G16" s="48"/>
      <c r="H16" s="48"/>
      <c r="I16" s="49"/>
      <c r="J16" s="48" t="s">
        <v>146</v>
      </c>
      <c r="K16" s="48"/>
      <c r="L16" s="49"/>
      <c r="M16" s="49"/>
      <c r="N16" s="49"/>
      <c r="O16" s="124"/>
      <c r="P16" s="61"/>
      <c r="Q16" s="69"/>
      <c r="R16" s="60" t="s">
        <v>146</v>
      </c>
      <c r="S16" s="60"/>
      <c r="T16" s="61"/>
      <c r="U16" s="76"/>
      <c r="V16" s="73"/>
      <c r="AA16" s="59" t="s">
        <v>146</v>
      </c>
      <c r="AD16" s="82"/>
      <c r="AE16" s="73"/>
      <c r="AF16" s="73"/>
      <c r="AG16" s="73"/>
      <c r="AH16" s="73"/>
      <c r="AI16" s="73"/>
      <c r="AJ16" s="73"/>
      <c r="AK16" s="73"/>
    </row>
    <row r="17" spans="1:37" ht="20.149999999999999" customHeight="1" x14ac:dyDescent="0.2">
      <c r="A17" s="91" t="s">
        <v>160</v>
      </c>
      <c r="B17" s="92" t="s">
        <v>12</v>
      </c>
      <c r="C17" s="93"/>
      <c r="D17" s="95" t="s">
        <v>807</v>
      </c>
      <c r="E17" s="96"/>
      <c r="F17" s="48"/>
      <c r="G17" s="48"/>
      <c r="H17" s="48"/>
      <c r="I17" s="49"/>
      <c r="J17" s="48" t="s">
        <v>635</v>
      </c>
      <c r="K17" s="48"/>
      <c r="L17" s="49"/>
      <c r="M17" s="49"/>
      <c r="N17" s="49"/>
      <c r="O17" s="124"/>
      <c r="P17" s="61"/>
      <c r="Q17" s="69" t="s">
        <v>636</v>
      </c>
      <c r="R17" s="60"/>
      <c r="S17" s="60"/>
      <c r="T17" s="61"/>
      <c r="U17" s="76"/>
      <c r="V17" s="73"/>
      <c r="Z17" s="59" t="s">
        <v>635</v>
      </c>
      <c r="AD17" s="82"/>
      <c r="AE17" s="73"/>
      <c r="AF17" s="73"/>
      <c r="AG17" s="73"/>
      <c r="AH17" s="73"/>
      <c r="AI17" s="73"/>
      <c r="AJ17" s="73"/>
      <c r="AK17" s="73"/>
    </row>
    <row r="18" spans="1:37" ht="20.149999999999999" customHeight="1" x14ac:dyDescent="0.2">
      <c r="A18" s="91" t="s">
        <v>160</v>
      </c>
      <c r="B18" s="92" t="s">
        <v>12</v>
      </c>
      <c r="C18" s="93"/>
      <c r="D18" s="95" t="s">
        <v>736</v>
      </c>
      <c r="E18" s="96"/>
      <c r="F18" s="48"/>
      <c r="G18" s="48"/>
      <c r="H18" s="48"/>
      <c r="I18" s="49"/>
      <c r="J18" s="48" t="s">
        <v>146</v>
      </c>
      <c r="K18" s="48"/>
      <c r="L18" s="49"/>
      <c r="M18" s="49"/>
      <c r="N18" s="49"/>
      <c r="O18" s="124"/>
      <c r="P18" s="61"/>
      <c r="Q18" s="69" t="s">
        <v>146</v>
      </c>
      <c r="R18" s="60"/>
      <c r="S18" s="60"/>
      <c r="T18" s="61"/>
      <c r="U18" s="76"/>
      <c r="V18" s="73"/>
      <c r="Z18" s="59" t="s">
        <v>651</v>
      </c>
      <c r="AD18" s="82"/>
      <c r="AE18" s="73"/>
      <c r="AF18" s="73"/>
      <c r="AG18" s="73"/>
      <c r="AH18" s="73"/>
      <c r="AI18" s="73"/>
      <c r="AJ18" s="73"/>
      <c r="AK18" s="73"/>
    </row>
    <row r="19" spans="1:37" ht="20.149999999999999" customHeight="1" x14ac:dyDescent="0.2">
      <c r="A19" s="33">
        <f>COUNTIF(A4:A18,"北海道")</f>
        <v>15</v>
      </c>
      <c r="B19" s="32">
        <f>COUNTIF(B4:B18,"＊")</f>
        <v>15</v>
      </c>
      <c r="C19" s="35"/>
      <c r="D19" s="37"/>
      <c r="E19" s="52">
        <f t="shared" ref="E19:T19" si="0">COUNTIF(E3:E18,"○")</f>
        <v>10</v>
      </c>
      <c r="F19" s="52">
        <f t="shared" si="0"/>
        <v>10</v>
      </c>
      <c r="G19" s="52">
        <f t="shared" si="0"/>
        <v>1</v>
      </c>
      <c r="H19" s="52">
        <f t="shared" si="0"/>
        <v>0</v>
      </c>
      <c r="I19" s="52">
        <f t="shared" si="0"/>
        <v>0</v>
      </c>
      <c r="J19" s="52">
        <f>COUNTIF(J3:J18,"○")</f>
        <v>5</v>
      </c>
      <c r="K19" s="52">
        <f t="shared" si="0"/>
        <v>0</v>
      </c>
      <c r="L19" s="52">
        <f t="shared" si="0"/>
        <v>0</v>
      </c>
      <c r="M19" s="52">
        <f t="shared" si="0"/>
        <v>0</v>
      </c>
      <c r="N19" s="52">
        <f t="shared" si="0"/>
        <v>0</v>
      </c>
      <c r="O19" s="52">
        <f t="shared" si="0"/>
        <v>0</v>
      </c>
      <c r="P19" s="52">
        <f t="shared" si="0"/>
        <v>0</v>
      </c>
      <c r="Q19" s="52">
        <f t="shared" si="0"/>
        <v>2</v>
      </c>
      <c r="R19" s="52">
        <f t="shared" si="0"/>
        <v>13</v>
      </c>
      <c r="S19" s="52">
        <f t="shared" si="0"/>
        <v>0</v>
      </c>
      <c r="T19" s="52">
        <f t="shared" si="0"/>
        <v>0</v>
      </c>
      <c r="U19" s="77"/>
      <c r="V19" s="75">
        <f>COUNTIF(V3:V15,"○")</f>
        <v>0</v>
      </c>
      <c r="W19" s="75">
        <f>COUNTIF(W3:W18,"○")</f>
        <v>10</v>
      </c>
      <c r="X19" s="75">
        <f>COUNTIF(X3:X16,"○")</f>
        <v>0</v>
      </c>
      <c r="Y19" s="75">
        <f>COUNTIF(Y3:Y16,"○")</f>
        <v>0</v>
      </c>
      <c r="Z19" s="75">
        <f>COUNTIF(Z3:Z18,"○")</f>
        <v>2</v>
      </c>
      <c r="AA19" s="75">
        <f>COUNTIF(AA3:AA17,"○")</f>
        <v>3</v>
      </c>
      <c r="AB19" s="75">
        <f>COUNTIF(AB3:AB16,"○")</f>
        <v>0</v>
      </c>
      <c r="AC19" s="74">
        <f t="shared" ref="AC19:AK19" si="1">COUNTIF(AC3:AC15,"○")</f>
        <v>0</v>
      </c>
      <c r="AD19" s="83">
        <f t="shared" si="1"/>
        <v>0</v>
      </c>
      <c r="AE19" s="75">
        <f t="shared" si="1"/>
        <v>0</v>
      </c>
      <c r="AF19" s="75">
        <f t="shared" si="1"/>
        <v>0</v>
      </c>
      <c r="AG19" s="75">
        <f t="shared" si="1"/>
        <v>0</v>
      </c>
      <c r="AH19" s="75">
        <f t="shared" si="1"/>
        <v>0</v>
      </c>
      <c r="AI19" s="75">
        <f t="shared" si="1"/>
        <v>0</v>
      </c>
      <c r="AJ19" s="75">
        <f t="shared" si="1"/>
        <v>0</v>
      </c>
      <c r="AK19" s="75">
        <f t="shared" si="1"/>
        <v>0</v>
      </c>
    </row>
    <row r="20" spans="1:37" ht="20.149999999999999" customHeight="1" x14ac:dyDescent="0.2">
      <c r="A20" s="53">
        <f>SUM(A19)</f>
        <v>15</v>
      </c>
      <c r="B20" s="53">
        <f>SUM(B19)</f>
        <v>15</v>
      </c>
      <c r="C20" s="40"/>
      <c r="D20" s="41" t="s">
        <v>190</v>
      </c>
      <c r="E20" s="53">
        <f>SUM(E19)</f>
        <v>10</v>
      </c>
      <c r="F20" s="53">
        <f t="shared" ref="F20:P20" si="2">SUM(F19)</f>
        <v>10</v>
      </c>
      <c r="G20" s="53">
        <f t="shared" si="2"/>
        <v>1</v>
      </c>
      <c r="H20" s="53">
        <f t="shared" si="2"/>
        <v>0</v>
      </c>
      <c r="I20" s="53">
        <f t="shared" si="2"/>
        <v>0</v>
      </c>
      <c r="J20" s="53">
        <f>SUM(J19)</f>
        <v>5</v>
      </c>
      <c r="K20" s="53">
        <f t="shared" si="2"/>
        <v>0</v>
      </c>
      <c r="L20" s="53">
        <f>SUM(L19)</f>
        <v>0</v>
      </c>
      <c r="M20" s="53">
        <f>SUM(M19)</f>
        <v>0</v>
      </c>
      <c r="N20" s="53">
        <f>SUM(N19)</f>
        <v>0</v>
      </c>
      <c r="O20" s="53">
        <f t="shared" si="2"/>
        <v>0</v>
      </c>
      <c r="P20" s="63">
        <f t="shared" si="2"/>
        <v>0</v>
      </c>
      <c r="Q20" s="67">
        <f>SUM(Q19)</f>
        <v>2</v>
      </c>
      <c r="R20" s="53">
        <f>SUM(R19)</f>
        <v>13</v>
      </c>
      <c r="S20" s="53">
        <f>SUM(S19)</f>
        <v>0</v>
      </c>
      <c r="T20" s="63">
        <f>SUM(T19)</f>
        <v>0</v>
      </c>
      <c r="U20" s="71"/>
      <c r="V20" s="53">
        <f>SUM(V19)</f>
        <v>0</v>
      </c>
      <c r="W20" s="53">
        <f t="shared" ref="W20:AD20" si="3">SUM(W19)</f>
        <v>10</v>
      </c>
      <c r="X20" s="53">
        <f t="shared" si="3"/>
        <v>0</v>
      </c>
      <c r="Y20" s="53">
        <f t="shared" si="3"/>
        <v>0</v>
      </c>
      <c r="Z20" s="53">
        <f t="shared" si="3"/>
        <v>2</v>
      </c>
      <c r="AA20" s="53">
        <f t="shared" si="3"/>
        <v>3</v>
      </c>
      <c r="AB20" s="53">
        <f t="shared" si="3"/>
        <v>0</v>
      </c>
      <c r="AC20" s="63">
        <f t="shared" si="3"/>
        <v>0</v>
      </c>
      <c r="AD20" s="84">
        <f t="shared" si="3"/>
        <v>0</v>
      </c>
      <c r="AE20" s="53">
        <f t="shared" ref="AE20:AK20" si="4">SUM(AE19)</f>
        <v>0</v>
      </c>
      <c r="AF20" s="53">
        <f t="shared" si="4"/>
        <v>0</v>
      </c>
      <c r="AG20" s="53">
        <f t="shared" si="4"/>
        <v>0</v>
      </c>
      <c r="AH20" s="53">
        <f t="shared" si="4"/>
        <v>0</v>
      </c>
      <c r="AI20" s="53">
        <f t="shared" si="4"/>
        <v>0</v>
      </c>
      <c r="AJ20" s="53">
        <f t="shared" si="4"/>
        <v>0</v>
      </c>
      <c r="AK20" s="53">
        <f t="shared" si="4"/>
        <v>0</v>
      </c>
    </row>
    <row r="21" spans="1:37" ht="20.149999999999999" customHeight="1" x14ac:dyDescent="0.2">
      <c r="A21" s="5" t="s">
        <v>191</v>
      </c>
      <c r="B21" s="6" t="s">
        <v>161</v>
      </c>
      <c r="C21" s="7" t="s">
        <v>193</v>
      </c>
      <c r="D21" s="101" t="s">
        <v>808</v>
      </c>
      <c r="E21" s="50"/>
      <c r="F21" s="48"/>
      <c r="G21" s="48"/>
      <c r="H21" s="48"/>
      <c r="I21" s="49"/>
      <c r="J21" s="48"/>
      <c r="K21" s="48" t="s">
        <v>146</v>
      </c>
      <c r="L21" s="48"/>
      <c r="M21" s="49"/>
      <c r="N21" s="48" t="s">
        <v>146</v>
      </c>
      <c r="O21" s="124"/>
      <c r="P21" s="61"/>
      <c r="Q21" s="69"/>
      <c r="R21" s="60" t="s">
        <v>149</v>
      </c>
      <c r="S21" s="60"/>
      <c r="T21" s="61"/>
      <c r="U21" s="76"/>
      <c r="V21" s="73"/>
      <c r="W21" s="73"/>
      <c r="AC21" s="59" t="s">
        <v>637</v>
      </c>
      <c r="AD21" s="82"/>
      <c r="AE21" s="73"/>
      <c r="AF21" s="73"/>
      <c r="AG21" s="73"/>
      <c r="AH21" s="73"/>
      <c r="AI21" s="73"/>
      <c r="AJ21" s="73"/>
      <c r="AK21" s="73"/>
    </row>
    <row r="22" spans="1:37" ht="20.149999999999999" customHeight="1" x14ac:dyDescent="0.2">
      <c r="A22" s="10" t="s">
        <v>191</v>
      </c>
      <c r="B22" s="11" t="s">
        <v>188</v>
      </c>
      <c r="C22" s="12" t="s">
        <v>194</v>
      </c>
      <c r="D22" s="13" t="s">
        <v>195</v>
      </c>
      <c r="E22" s="50"/>
      <c r="F22" s="48"/>
      <c r="G22" s="48"/>
      <c r="H22" s="48"/>
      <c r="I22" s="49"/>
      <c r="J22" s="48" t="s">
        <v>149</v>
      </c>
      <c r="K22" s="48"/>
      <c r="L22" s="49"/>
      <c r="M22" s="49"/>
      <c r="N22" s="49"/>
      <c r="O22" s="124"/>
      <c r="P22" s="61"/>
      <c r="Q22" s="69"/>
      <c r="R22" s="60" t="s">
        <v>149</v>
      </c>
      <c r="S22" s="60"/>
      <c r="T22" s="61"/>
      <c r="U22" s="76"/>
      <c r="V22" s="73"/>
      <c r="W22" s="73"/>
      <c r="AD22" s="82"/>
      <c r="AE22" s="73"/>
      <c r="AF22" s="73"/>
      <c r="AG22" s="73"/>
      <c r="AH22" s="73"/>
      <c r="AI22" s="73" t="s">
        <v>559</v>
      </c>
      <c r="AJ22" s="73"/>
      <c r="AK22" s="73"/>
    </row>
    <row r="23" spans="1:37" ht="20.149999999999999" customHeight="1" x14ac:dyDescent="0.2">
      <c r="A23" s="5" t="s">
        <v>191</v>
      </c>
      <c r="B23" s="6" t="s">
        <v>197</v>
      </c>
      <c r="C23" s="7" t="s">
        <v>198</v>
      </c>
      <c r="D23" s="8" t="s">
        <v>199</v>
      </c>
      <c r="E23" s="50"/>
      <c r="F23" s="48"/>
      <c r="G23" s="48"/>
      <c r="H23" s="48"/>
      <c r="I23" s="49"/>
      <c r="J23" s="48" t="s">
        <v>149</v>
      </c>
      <c r="K23" s="48"/>
      <c r="L23" s="49"/>
      <c r="M23" s="49"/>
      <c r="N23" s="49"/>
      <c r="O23" s="124"/>
      <c r="P23" s="61"/>
      <c r="Q23" s="69"/>
      <c r="R23" s="60" t="s">
        <v>149</v>
      </c>
      <c r="S23" s="60"/>
      <c r="T23" s="61"/>
      <c r="U23" s="76"/>
      <c r="V23" s="73"/>
      <c r="AA23" s="59" t="s">
        <v>558</v>
      </c>
      <c r="AD23" s="82"/>
      <c r="AE23" s="73"/>
      <c r="AF23" s="73"/>
      <c r="AG23" s="73"/>
      <c r="AH23" s="73"/>
      <c r="AI23" s="73"/>
      <c r="AJ23" s="73"/>
      <c r="AK23" s="73"/>
    </row>
    <row r="24" spans="1:37" ht="20.149999999999999" customHeight="1" x14ac:dyDescent="0.2">
      <c r="A24" s="5" t="s">
        <v>191</v>
      </c>
      <c r="B24" s="6" t="s">
        <v>200</v>
      </c>
      <c r="C24" s="7" t="s">
        <v>201</v>
      </c>
      <c r="D24" s="9" t="s">
        <v>202</v>
      </c>
      <c r="E24" s="50"/>
      <c r="F24" s="48"/>
      <c r="G24" s="48"/>
      <c r="H24" s="48"/>
      <c r="I24" s="49"/>
      <c r="J24" s="48" t="s">
        <v>149</v>
      </c>
      <c r="K24" s="48"/>
      <c r="L24" s="49"/>
      <c r="M24" s="49"/>
      <c r="N24" s="49"/>
      <c r="O24" s="124"/>
      <c r="P24" s="61"/>
      <c r="Q24" s="69"/>
      <c r="R24" s="60" t="s">
        <v>149</v>
      </c>
      <c r="S24" s="60"/>
      <c r="T24" s="61"/>
      <c r="U24" s="76"/>
      <c r="V24" s="73"/>
      <c r="AA24" s="59" t="s">
        <v>149</v>
      </c>
      <c r="AD24" s="82"/>
      <c r="AE24" s="73"/>
      <c r="AF24" s="73"/>
      <c r="AG24" s="73"/>
      <c r="AH24" s="73"/>
      <c r="AI24" s="73"/>
      <c r="AJ24" s="73"/>
      <c r="AK24" s="73"/>
    </row>
    <row r="25" spans="1:37" ht="20.149999999999999" customHeight="1" x14ac:dyDescent="0.2">
      <c r="A25" s="10" t="s">
        <v>191</v>
      </c>
      <c r="B25" s="11" t="s">
        <v>188</v>
      </c>
      <c r="C25" s="12" t="s">
        <v>203</v>
      </c>
      <c r="D25" s="16" t="s">
        <v>204</v>
      </c>
      <c r="E25" s="50"/>
      <c r="F25" s="48"/>
      <c r="G25" s="48"/>
      <c r="H25" s="48"/>
      <c r="I25" s="49"/>
      <c r="J25" s="48" t="s">
        <v>149</v>
      </c>
      <c r="K25" s="48"/>
      <c r="L25" s="49"/>
      <c r="M25" s="49"/>
      <c r="N25" s="49"/>
      <c r="O25" s="124"/>
      <c r="P25" s="61"/>
      <c r="Q25" s="69" t="s">
        <v>149</v>
      </c>
      <c r="R25" s="60"/>
      <c r="S25" s="60"/>
      <c r="T25" s="61"/>
      <c r="U25" s="76"/>
      <c r="V25" s="73"/>
      <c r="AD25" s="82"/>
      <c r="AE25" s="73"/>
      <c r="AF25" s="73"/>
      <c r="AG25" s="73"/>
      <c r="AH25" s="73" t="s">
        <v>558</v>
      </c>
      <c r="AI25" s="73"/>
      <c r="AJ25" s="73"/>
      <c r="AK25" s="73"/>
    </row>
    <row r="26" spans="1:37" ht="20.149999999999999" customHeight="1" x14ac:dyDescent="0.2">
      <c r="A26" s="10" t="s">
        <v>191</v>
      </c>
      <c r="B26" s="11" t="s">
        <v>188</v>
      </c>
      <c r="C26" s="12"/>
      <c r="D26" s="192" t="s">
        <v>820</v>
      </c>
      <c r="E26" s="50"/>
      <c r="F26" s="48"/>
      <c r="G26" s="48"/>
      <c r="H26" s="48"/>
      <c r="I26" s="49"/>
      <c r="J26" s="48" t="s">
        <v>146</v>
      </c>
      <c r="K26" s="48"/>
      <c r="L26" s="49"/>
      <c r="M26" s="49"/>
      <c r="N26" s="49"/>
      <c r="O26" s="124"/>
      <c r="P26" s="61"/>
      <c r="Q26" s="69"/>
      <c r="R26" s="60" t="s">
        <v>800</v>
      </c>
      <c r="S26" s="60"/>
      <c r="T26" s="61"/>
      <c r="U26" s="76"/>
      <c r="V26" s="73"/>
      <c r="AD26" s="73"/>
      <c r="AE26" s="73"/>
      <c r="AF26" s="73"/>
      <c r="AG26" s="73"/>
      <c r="AH26" s="73"/>
      <c r="AI26" s="73" t="s">
        <v>800</v>
      </c>
      <c r="AJ26" s="73"/>
      <c r="AK26" s="73"/>
    </row>
    <row r="27" spans="1:37" ht="20.149999999999999" customHeight="1" x14ac:dyDescent="0.2">
      <c r="A27" s="31">
        <f>COUNTIF(A21:A26,"青森県")</f>
        <v>6</v>
      </c>
      <c r="B27" s="32">
        <f>COUNTIF(B21:B26,"＊")</f>
        <v>3</v>
      </c>
      <c r="C27" s="35"/>
      <c r="D27" s="36" t="s">
        <v>151</v>
      </c>
      <c r="E27" s="52">
        <f t="shared" ref="E27:AK27" si="5">COUNTIF(E21:E26,"○")</f>
        <v>0</v>
      </c>
      <c r="F27" s="52">
        <f t="shared" si="5"/>
        <v>0</v>
      </c>
      <c r="G27" s="52">
        <f t="shared" si="5"/>
        <v>0</v>
      </c>
      <c r="H27" s="52">
        <f t="shared" si="5"/>
        <v>0</v>
      </c>
      <c r="I27" s="52">
        <f t="shared" si="5"/>
        <v>0</v>
      </c>
      <c r="J27" s="52">
        <f t="shared" si="5"/>
        <v>5</v>
      </c>
      <c r="K27" s="52">
        <f t="shared" si="5"/>
        <v>1</v>
      </c>
      <c r="L27" s="52">
        <f t="shared" si="5"/>
        <v>0</v>
      </c>
      <c r="M27" s="52">
        <f t="shared" si="5"/>
        <v>0</v>
      </c>
      <c r="N27" s="52">
        <f t="shared" si="5"/>
        <v>1</v>
      </c>
      <c r="O27" s="52">
        <f t="shared" si="5"/>
        <v>0</v>
      </c>
      <c r="P27" s="52">
        <f t="shared" si="5"/>
        <v>0</v>
      </c>
      <c r="Q27" s="52">
        <f t="shared" si="5"/>
        <v>1</v>
      </c>
      <c r="R27" s="52">
        <f t="shared" si="5"/>
        <v>5</v>
      </c>
      <c r="S27" s="52">
        <f t="shared" si="5"/>
        <v>0</v>
      </c>
      <c r="T27" s="52">
        <f t="shared" si="5"/>
        <v>0</v>
      </c>
      <c r="U27" s="52">
        <f t="shared" si="5"/>
        <v>0</v>
      </c>
      <c r="V27" s="52">
        <f t="shared" si="5"/>
        <v>0</v>
      </c>
      <c r="W27" s="52">
        <f t="shared" si="5"/>
        <v>0</v>
      </c>
      <c r="X27" s="52">
        <f t="shared" si="5"/>
        <v>0</v>
      </c>
      <c r="Y27" s="52">
        <f t="shared" si="5"/>
        <v>0</v>
      </c>
      <c r="Z27" s="52">
        <f t="shared" si="5"/>
        <v>0</v>
      </c>
      <c r="AA27" s="52">
        <f t="shared" si="5"/>
        <v>2</v>
      </c>
      <c r="AB27" s="52">
        <f t="shared" si="5"/>
        <v>0</v>
      </c>
      <c r="AC27" s="52">
        <f t="shared" si="5"/>
        <v>1</v>
      </c>
      <c r="AD27" s="52">
        <f t="shared" si="5"/>
        <v>0</v>
      </c>
      <c r="AE27" s="52">
        <f t="shared" si="5"/>
        <v>0</v>
      </c>
      <c r="AF27" s="52">
        <f t="shared" si="5"/>
        <v>0</v>
      </c>
      <c r="AG27" s="52">
        <f t="shared" si="5"/>
        <v>0</v>
      </c>
      <c r="AH27" s="52">
        <f t="shared" si="5"/>
        <v>1</v>
      </c>
      <c r="AI27" s="52">
        <f t="shared" si="5"/>
        <v>2</v>
      </c>
      <c r="AJ27" s="52">
        <f t="shared" si="5"/>
        <v>0</v>
      </c>
      <c r="AK27" s="52">
        <f t="shared" si="5"/>
        <v>0</v>
      </c>
    </row>
    <row r="28" spans="1:37" ht="20.149999999999999" customHeight="1" x14ac:dyDescent="0.2">
      <c r="A28" s="25" t="s">
        <v>205</v>
      </c>
      <c r="B28" s="26" t="s">
        <v>206</v>
      </c>
      <c r="C28" s="27" t="s">
        <v>207</v>
      </c>
      <c r="D28" s="28" t="s">
        <v>208</v>
      </c>
      <c r="E28" s="50"/>
      <c r="F28" s="48"/>
      <c r="G28" s="48"/>
      <c r="H28" s="48"/>
      <c r="I28" s="49"/>
      <c r="J28" s="48" t="s">
        <v>149</v>
      </c>
      <c r="K28" s="48"/>
      <c r="L28" s="49"/>
      <c r="M28" s="49"/>
      <c r="N28" s="49"/>
      <c r="O28" s="124"/>
      <c r="P28" s="61"/>
      <c r="Q28" s="69"/>
      <c r="R28" s="60" t="s">
        <v>149</v>
      </c>
      <c r="S28" s="60"/>
      <c r="T28" s="61"/>
      <c r="U28" s="76"/>
      <c r="V28" s="73"/>
      <c r="AA28" s="59" t="s">
        <v>149</v>
      </c>
      <c r="AD28" s="82"/>
      <c r="AE28" s="73"/>
      <c r="AF28" s="73"/>
      <c r="AG28" s="73"/>
      <c r="AH28" s="73"/>
      <c r="AI28" s="73"/>
      <c r="AJ28" s="73"/>
      <c r="AK28" s="73"/>
    </row>
    <row r="29" spans="1:37" ht="20.149999999999999" customHeight="1" x14ac:dyDescent="0.2">
      <c r="A29" s="14" t="s">
        <v>205</v>
      </c>
      <c r="B29" s="15" t="s">
        <v>188</v>
      </c>
      <c r="C29" s="29" t="s">
        <v>209</v>
      </c>
      <c r="D29" s="30" t="s">
        <v>210</v>
      </c>
      <c r="E29" s="50"/>
      <c r="F29" s="48"/>
      <c r="G29" s="48"/>
      <c r="H29" s="48"/>
      <c r="I29" s="49"/>
      <c r="J29" s="48" t="s">
        <v>149</v>
      </c>
      <c r="K29" s="48"/>
      <c r="L29" s="49"/>
      <c r="M29" s="49"/>
      <c r="N29" s="49"/>
      <c r="O29" s="124"/>
      <c r="P29" s="61"/>
      <c r="Q29" s="69"/>
      <c r="R29" s="60" t="s">
        <v>149</v>
      </c>
      <c r="S29" s="60"/>
      <c r="T29" s="61"/>
      <c r="U29" s="76"/>
      <c r="V29" s="73"/>
      <c r="AD29" s="82"/>
      <c r="AE29" s="73"/>
      <c r="AF29" s="73"/>
      <c r="AG29" s="73"/>
      <c r="AH29" s="73"/>
      <c r="AI29" s="73" t="s">
        <v>149</v>
      </c>
      <c r="AJ29" s="73"/>
      <c r="AK29" s="73"/>
    </row>
    <row r="30" spans="1:37" ht="20.149999999999999" customHeight="1" x14ac:dyDescent="0.2">
      <c r="A30" s="14" t="s">
        <v>205</v>
      </c>
      <c r="B30" s="15" t="s">
        <v>188</v>
      </c>
      <c r="C30" s="29" t="s">
        <v>211</v>
      </c>
      <c r="D30" s="158" t="s">
        <v>727</v>
      </c>
      <c r="E30" s="50"/>
      <c r="F30" s="48"/>
      <c r="G30" s="48"/>
      <c r="H30" s="48"/>
      <c r="I30" s="49"/>
      <c r="J30" s="48" t="s">
        <v>149</v>
      </c>
      <c r="K30" s="48"/>
      <c r="L30" s="49"/>
      <c r="M30" s="49"/>
      <c r="N30" s="49"/>
      <c r="O30" s="124"/>
      <c r="P30" s="61"/>
      <c r="Q30" s="69" t="s">
        <v>149</v>
      </c>
      <c r="R30" s="60"/>
      <c r="S30" s="60"/>
      <c r="T30" s="61"/>
      <c r="U30" s="76"/>
      <c r="V30" s="73"/>
      <c r="AD30" s="82"/>
      <c r="AE30" s="73"/>
      <c r="AF30" s="73"/>
      <c r="AG30" s="73"/>
      <c r="AH30" s="73" t="s">
        <v>149</v>
      </c>
      <c r="AI30" s="73"/>
      <c r="AJ30" s="73"/>
      <c r="AK30" s="73"/>
    </row>
    <row r="31" spans="1:37" ht="20.149999999999999" customHeight="1" x14ac:dyDescent="0.2">
      <c r="A31" s="14" t="s">
        <v>205</v>
      </c>
      <c r="B31" s="15" t="s">
        <v>188</v>
      </c>
      <c r="C31" s="29" t="s">
        <v>212</v>
      </c>
      <c r="D31" s="30" t="s">
        <v>213</v>
      </c>
      <c r="E31" s="50"/>
      <c r="F31" s="48"/>
      <c r="G31" s="48"/>
      <c r="H31" s="48"/>
      <c r="I31" s="49"/>
      <c r="J31" s="48" t="s">
        <v>149</v>
      </c>
      <c r="K31" s="48"/>
      <c r="L31" s="49"/>
      <c r="M31" s="49"/>
      <c r="N31" s="49"/>
      <c r="O31" s="124"/>
      <c r="P31" s="61"/>
      <c r="Q31" s="69" t="s">
        <v>149</v>
      </c>
      <c r="R31" s="60"/>
      <c r="S31" s="60"/>
      <c r="T31" s="61"/>
      <c r="U31" s="76"/>
      <c r="V31" s="73"/>
      <c r="AD31" s="82"/>
      <c r="AE31" s="73"/>
      <c r="AF31" s="73"/>
      <c r="AG31" s="73"/>
      <c r="AH31" s="73" t="s">
        <v>149</v>
      </c>
      <c r="AI31" s="73"/>
      <c r="AJ31" s="73"/>
      <c r="AK31" s="73"/>
    </row>
    <row r="32" spans="1:37" ht="20.149999999999999" customHeight="1" x14ac:dyDescent="0.2">
      <c r="A32" s="25" t="s">
        <v>205</v>
      </c>
      <c r="B32" s="26" t="s">
        <v>206</v>
      </c>
      <c r="C32" s="27" t="s">
        <v>214</v>
      </c>
      <c r="D32" s="28" t="s">
        <v>215</v>
      </c>
      <c r="E32" s="50" t="s">
        <v>149</v>
      </c>
      <c r="F32" s="48" t="s">
        <v>149</v>
      </c>
      <c r="G32" s="48"/>
      <c r="H32" s="48"/>
      <c r="I32" s="49"/>
      <c r="J32" s="48"/>
      <c r="K32" s="48"/>
      <c r="L32" s="49"/>
      <c r="M32" s="49"/>
      <c r="N32" s="49"/>
      <c r="O32" s="124"/>
      <c r="P32" s="61"/>
      <c r="Q32" s="69"/>
      <c r="R32" s="60" t="s">
        <v>149</v>
      </c>
      <c r="S32" s="60"/>
      <c r="T32" s="61"/>
      <c r="U32" s="76"/>
      <c r="V32" s="73"/>
      <c r="W32" s="59" t="s">
        <v>149</v>
      </c>
      <c r="AD32" s="82"/>
      <c r="AE32" s="73"/>
      <c r="AF32" s="73"/>
      <c r="AG32" s="73"/>
      <c r="AH32" s="73"/>
      <c r="AI32" s="73"/>
      <c r="AJ32" s="73"/>
      <c r="AK32" s="73"/>
    </row>
    <row r="33" spans="1:37" ht="20.149999999999999" customHeight="1" x14ac:dyDescent="0.2">
      <c r="A33" s="14" t="s">
        <v>205</v>
      </c>
      <c r="B33" s="15" t="s">
        <v>188</v>
      </c>
      <c r="C33" s="29" t="s">
        <v>216</v>
      </c>
      <c r="D33" s="158" t="s">
        <v>728</v>
      </c>
      <c r="E33" s="50"/>
      <c r="F33" s="48"/>
      <c r="G33" s="48"/>
      <c r="H33" s="48"/>
      <c r="I33" s="49"/>
      <c r="J33" s="48" t="s">
        <v>149</v>
      </c>
      <c r="K33" s="48"/>
      <c r="L33" s="49"/>
      <c r="M33" s="49"/>
      <c r="N33" s="49"/>
      <c r="O33" s="124"/>
      <c r="P33" s="61"/>
      <c r="Q33" s="69" t="s">
        <v>149</v>
      </c>
      <c r="R33" s="60"/>
      <c r="S33" s="60"/>
      <c r="T33" s="61"/>
      <c r="U33" s="76"/>
      <c r="V33" s="73"/>
      <c r="AD33" s="82"/>
      <c r="AE33" s="73"/>
      <c r="AF33" s="73"/>
      <c r="AG33" s="73"/>
      <c r="AH33" s="73" t="s">
        <v>149</v>
      </c>
      <c r="AI33" s="73"/>
      <c r="AJ33" s="73"/>
      <c r="AK33" s="73"/>
    </row>
    <row r="34" spans="1:37" ht="20.149999999999999" customHeight="1" x14ac:dyDescent="0.2">
      <c r="A34" s="25" t="s">
        <v>205</v>
      </c>
      <c r="B34" s="26" t="s">
        <v>206</v>
      </c>
      <c r="C34" s="27" t="s">
        <v>217</v>
      </c>
      <c r="D34" s="28" t="s">
        <v>218</v>
      </c>
      <c r="E34" s="50" t="s">
        <v>149</v>
      </c>
      <c r="F34" s="48" t="s">
        <v>149</v>
      </c>
      <c r="G34" s="48"/>
      <c r="H34" s="48"/>
      <c r="I34" s="49"/>
      <c r="J34" s="48"/>
      <c r="K34" s="48"/>
      <c r="L34" s="49"/>
      <c r="M34" s="49"/>
      <c r="N34" s="49"/>
      <c r="O34" s="124"/>
      <c r="P34" s="61"/>
      <c r="Q34" s="69"/>
      <c r="R34" s="60"/>
      <c r="S34" s="60" t="s">
        <v>149</v>
      </c>
      <c r="T34" s="61"/>
      <c r="U34" s="76"/>
      <c r="V34" s="73"/>
      <c r="W34" s="59" t="s">
        <v>149</v>
      </c>
      <c r="AD34" s="82"/>
      <c r="AE34" s="73"/>
      <c r="AF34" s="73"/>
      <c r="AG34" s="73"/>
      <c r="AH34" s="73"/>
      <c r="AI34" s="73"/>
      <c r="AJ34" s="73"/>
      <c r="AK34" s="73"/>
    </row>
    <row r="35" spans="1:37" ht="20.149999999999999" customHeight="1" x14ac:dyDescent="0.2">
      <c r="A35" s="25" t="s">
        <v>205</v>
      </c>
      <c r="B35" s="105" t="s">
        <v>188</v>
      </c>
      <c r="C35" s="27"/>
      <c r="D35" s="106" t="s">
        <v>729</v>
      </c>
      <c r="E35" s="50"/>
      <c r="F35" s="48"/>
      <c r="G35" s="48"/>
      <c r="H35" s="48"/>
      <c r="I35" s="49"/>
      <c r="J35" s="48" t="s">
        <v>146</v>
      </c>
      <c r="K35" s="48"/>
      <c r="L35" s="49"/>
      <c r="M35" s="49"/>
      <c r="N35" s="49"/>
      <c r="O35" s="124"/>
      <c r="P35" s="61"/>
      <c r="Q35" s="69"/>
      <c r="R35" s="60" t="s">
        <v>635</v>
      </c>
      <c r="S35" s="60"/>
      <c r="T35" s="61"/>
      <c r="U35" s="76"/>
      <c r="V35" s="73"/>
      <c r="AD35" s="82"/>
      <c r="AE35" s="73"/>
      <c r="AF35" s="73"/>
      <c r="AG35" s="73"/>
      <c r="AH35" s="73"/>
      <c r="AI35" s="73" t="s">
        <v>146</v>
      </c>
      <c r="AJ35" s="73"/>
      <c r="AK35" s="73"/>
    </row>
    <row r="36" spans="1:37" ht="20.149999999999999" customHeight="1" x14ac:dyDescent="0.2">
      <c r="A36" s="31">
        <f>COUNTIF(A28:A35,"岩手県")</f>
        <v>8</v>
      </c>
      <c r="B36" s="32">
        <f>COUNTIF(B28:B35,"＊")</f>
        <v>3</v>
      </c>
      <c r="C36" s="33"/>
      <c r="D36" s="34" t="s">
        <v>152</v>
      </c>
      <c r="E36" s="52">
        <f t="shared" ref="E36:N36" si="6">COUNTIF(E28:E34,"○")</f>
        <v>2</v>
      </c>
      <c r="F36" s="52">
        <f t="shared" si="6"/>
        <v>2</v>
      </c>
      <c r="G36" s="52">
        <f t="shared" si="6"/>
        <v>0</v>
      </c>
      <c r="H36" s="52">
        <f t="shared" si="6"/>
        <v>0</v>
      </c>
      <c r="I36" s="52">
        <f t="shared" si="6"/>
        <v>0</v>
      </c>
      <c r="J36" s="52">
        <f>COUNTIF(J28:J35,"○")</f>
        <v>6</v>
      </c>
      <c r="K36" s="52">
        <f t="shared" si="6"/>
        <v>0</v>
      </c>
      <c r="L36" s="52">
        <f t="shared" si="6"/>
        <v>0</v>
      </c>
      <c r="M36" s="52">
        <f t="shared" si="6"/>
        <v>0</v>
      </c>
      <c r="N36" s="52">
        <f t="shared" si="6"/>
        <v>0</v>
      </c>
      <c r="O36" s="52">
        <f>COUNTIF(O28:O35,"○")</f>
        <v>0</v>
      </c>
      <c r="P36" s="62">
        <f>COUNTIF(P28:P34,"○")</f>
        <v>0</v>
      </c>
      <c r="Q36" s="66">
        <f>COUNTIF(Q28:Q34,"○")</f>
        <v>3</v>
      </c>
      <c r="R36" s="52">
        <f>COUNTIF(R28:R35,"○")</f>
        <v>4</v>
      </c>
      <c r="S36" s="52">
        <f>COUNTIF(S28:S35,"○")</f>
        <v>1</v>
      </c>
      <c r="T36" s="62">
        <f>COUNTIF(T28:T34,"○")</f>
        <v>0</v>
      </c>
      <c r="U36" s="78"/>
      <c r="V36" s="52">
        <f t="shared" ref="V36:AD36" si="7">COUNTIF(V28:V34,"○")</f>
        <v>0</v>
      </c>
      <c r="W36" s="52">
        <f t="shared" si="7"/>
        <v>2</v>
      </c>
      <c r="X36" s="52">
        <f t="shared" si="7"/>
        <v>0</v>
      </c>
      <c r="Y36" s="52">
        <f t="shared" si="7"/>
        <v>0</v>
      </c>
      <c r="Z36" s="52">
        <f t="shared" si="7"/>
        <v>0</v>
      </c>
      <c r="AA36" s="52">
        <f t="shared" si="7"/>
        <v>1</v>
      </c>
      <c r="AB36" s="52">
        <f t="shared" si="7"/>
        <v>0</v>
      </c>
      <c r="AC36" s="62">
        <f t="shared" si="7"/>
        <v>0</v>
      </c>
      <c r="AD36" s="83">
        <f t="shared" si="7"/>
        <v>0</v>
      </c>
      <c r="AE36" s="52">
        <f t="shared" ref="AE36:AK36" si="8">COUNTIF(AE28:AE35,"○")</f>
        <v>0</v>
      </c>
      <c r="AF36" s="52">
        <f t="shared" si="8"/>
        <v>0</v>
      </c>
      <c r="AG36" s="52">
        <f t="shared" si="8"/>
        <v>0</v>
      </c>
      <c r="AH36" s="52">
        <f t="shared" si="8"/>
        <v>3</v>
      </c>
      <c r="AI36" s="52">
        <f t="shared" si="8"/>
        <v>2</v>
      </c>
      <c r="AJ36" s="52">
        <f t="shared" si="8"/>
        <v>0</v>
      </c>
      <c r="AK36" s="52">
        <f t="shared" si="8"/>
        <v>0</v>
      </c>
    </row>
    <row r="37" spans="1:37" ht="20.149999999999999" customHeight="1" x14ac:dyDescent="0.2">
      <c r="A37" s="25" t="s">
        <v>219</v>
      </c>
      <c r="B37" s="26" t="s">
        <v>206</v>
      </c>
      <c r="C37" s="27" t="s">
        <v>220</v>
      </c>
      <c r="D37" s="28" t="s">
        <v>221</v>
      </c>
      <c r="E37" s="50" t="s">
        <v>149</v>
      </c>
      <c r="F37" s="48" t="s">
        <v>149</v>
      </c>
      <c r="G37" s="48"/>
      <c r="H37" s="48"/>
      <c r="I37" s="49"/>
      <c r="J37" s="48"/>
      <c r="K37" s="48"/>
      <c r="L37" s="49"/>
      <c r="M37" s="49"/>
      <c r="N37" s="49"/>
      <c r="O37" s="124"/>
      <c r="P37" s="61"/>
      <c r="Q37" s="69"/>
      <c r="R37" s="60" t="s">
        <v>149</v>
      </c>
      <c r="S37" s="60"/>
      <c r="T37" s="61"/>
      <c r="U37" s="76"/>
      <c r="V37" s="73"/>
      <c r="W37" s="59" t="s">
        <v>149</v>
      </c>
      <c r="AD37" s="82"/>
      <c r="AE37" s="73"/>
      <c r="AF37" s="73"/>
      <c r="AG37" s="73"/>
      <c r="AH37" s="73"/>
      <c r="AI37" s="73"/>
      <c r="AJ37" s="73"/>
      <c r="AK37" s="73"/>
    </row>
    <row r="38" spans="1:37" ht="20.149999999999999" customHeight="1" x14ac:dyDescent="0.2">
      <c r="A38" s="25" t="s">
        <v>219</v>
      </c>
      <c r="B38" s="26" t="s">
        <v>206</v>
      </c>
      <c r="C38" s="27" t="s">
        <v>222</v>
      </c>
      <c r="D38" s="28" t="s">
        <v>828</v>
      </c>
      <c r="E38" s="50"/>
      <c r="F38" s="48"/>
      <c r="G38" s="48"/>
      <c r="H38" s="48"/>
      <c r="I38" s="49"/>
      <c r="J38" s="48" t="s">
        <v>149</v>
      </c>
      <c r="K38" s="48"/>
      <c r="L38" s="49"/>
      <c r="M38" s="49"/>
      <c r="N38" s="49"/>
      <c r="O38" s="124"/>
      <c r="P38" s="61"/>
      <c r="Q38" s="69"/>
      <c r="R38" s="60" t="s">
        <v>149</v>
      </c>
      <c r="S38" s="60"/>
      <c r="T38" s="61"/>
      <c r="U38" s="76"/>
      <c r="V38" s="73"/>
      <c r="AA38" s="59" t="s">
        <v>149</v>
      </c>
      <c r="AD38" s="82"/>
      <c r="AE38" s="73"/>
      <c r="AF38" s="73"/>
      <c r="AG38" s="73"/>
      <c r="AH38" s="73"/>
      <c r="AI38" s="73"/>
      <c r="AJ38" s="73"/>
      <c r="AK38" s="73"/>
    </row>
    <row r="39" spans="1:37" ht="20.149999999999999" customHeight="1" x14ac:dyDescent="0.2">
      <c r="A39" s="25" t="s">
        <v>219</v>
      </c>
      <c r="B39" s="26" t="s">
        <v>12</v>
      </c>
      <c r="C39" s="27"/>
      <c r="D39" s="106" t="s">
        <v>829</v>
      </c>
      <c r="E39" s="107" t="s">
        <v>644</v>
      </c>
      <c r="F39" s="48" t="s">
        <v>644</v>
      </c>
      <c r="G39" s="48"/>
      <c r="H39" s="48"/>
      <c r="I39" s="49"/>
      <c r="J39" s="48"/>
      <c r="K39" s="48"/>
      <c r="L39" s="49"/>
      <c r="M39" s="49"/>
      <c r="N39" s="49"/>
      <c r="O39" s="124"/>
      <c r="P39" s="61"/>
      <c r="Q39" s="69"/>
      <c r="R39" s="60" t="s">
        <v>146</v>
      </c>
      <c r="S39" s="60"/>
      <c r="T39" s="61"/>
      <c r="U39" s="76"/>
      <c r="V39" s="73"/>
      <c r="W39" s="59" t="s">
        <v>654</v>
      </c>
      <c r="AD39" s="82"/>
      <c r="AE39" s="73"/>
      <c r="AF39" s="73"/>
      <c r="AG39" s="73"/>
      <c r="AH39" s="73"/>
      <c r="AI39" s="73"/>
      <c r="AJ39" s="73"/>
      <c r="AK39" s="73"/>
    </row>
    <row r="40" spans="1:37" ht="20.149999999999999" customHeight="1" x14ac:dyDescent="0.2">
      <c r="A40" s="25" t="s">
        <v>219</v>
      </c>
      <c r="B40" s="118" t="s">
        <v>12</v>
      </c>
      <c r="C40" s="27"/>
      <c r="D40" s="106" t="s">
        <v>730</v>
      </c>
      <c r="E40" s="107"/>
      <c r="F40" s="48"/>
      <c r="G40" s="48"/>
      <c r="H40" s="48"/>
      <c r="I40" s="49"/>
      <c r="J40" s="48" t="s">
        <v>146</v>
      </c>
      <c r="K40" s="48"/>
      <c r="L40" s="49"/>
      <c r="M40" s="49"/>
      <c r="N40" s="49"/>
      <c r="O40" s="124"/>
      <c r="P40" s="131"/>
      <c r="Q40" s="117" t="s">
        <v>146</v>
      </c>
      <c r="R40" s="60"/>
      <c r="S40" s="60"/>
      <c r="T40" s="61"/>
      <c r="U40" s="76"/>
      <c r="V40" s="73"/>
      <c r="W40" s="214"/>
      <c r="X40" s="214"/>
      <c r="Y40" s="214"/>
      <c r="Z40" s="214" t="s">
        <v>146</v>
      </c>
      <c r="AA40" s="214"/>
      <c r="AB40" s="214"/>
      <c r="AC40" s="215"/>
      <c r="AD40" s="73"/>
      <c r="AE40" s="73"/>
      <c r="AF40" s="73"/>
      <c r="AG40" s="73"/>
      <c r="AH40" s="73"/>
      <c r="AI40" s="73"/>
      <c r="AJ40" s="73"/>
      <c r="AK40" s="73"/>
    </row>
    <row r="41" spans="1:37" ht="20.149999999999999" customHeight="1" x14ac:dyDescent="0.2">
      <c r="A41" s="25" t="s">
        <v>219</v>
      </c>
      <c r="B41" s="118"/>
      <c r="C41" s="27"/>
      <c r="D41" s="106" t="s">
        <v>830</v>
      </c>
      <c r="E41" s="107" t="s">
        <v>146</v>
      </c>
      <c r="F41" s="48" t="s">
        <v>146</v>
      </c>
      <c r="G41" s="48" t="s">
        <v>146</v>
      </c>
      <c r="H41" s="48"/>
      <c r="I41" s="49"/>
      <c r="J41" s="48"/>
      <c r="K41" s="48"/>
      <c r="L41" s="49"/>
      <c r="M41" s="49"/>
      <c r="N41" s="49"/>
      <c r="O41" s="124"/>
      <c r="P41" s="131"/>
      <c r="Q41" s="117"/>
      <c r="R41" s="60" t="s">
        <v>146</v>
      </c>
      <c r="S41" s="60"/>
      <c r="T41" s="61"/>
      <c r="U41" s="76"/>
      <c r="V41" s="73"/>
      <c r="AC41" s="215"/>
      <c r="AD41" s="73"/>
      <c r="AE41" s="73" t="s">
        <v>146</v>
      </c>
      <c r="AF41" s="73"/>
      <c r="AG41" s="73"/>
      <c r="AH41" s="73"/>
      <c r="AI41" s="73"/>
      <c r="AJ41" s="73"/>
      <c r="AK41" s="73"/>
    </row>
    <row r="42" spans="1:37" ht="20.149999999999999" customHeight="1" x14ac:dyDescent="0.2">
      <c r="A42" s="31">
        <f>COUNTIF(A37:A41,"宮城県")</f>
        <v>5</v>
      </c>
      <c r="B42" s="32">
        <f>COUNTIF(B37:B41,"＊")</f>
        <v>4</v>
      </c>
      <c r="C42" s="33"/>
      <c r="D42" s="159" t="s">
        <v>831</v>
      </c>
      <c r="E42" s="52">
        <f t="shared" ref="E42:R42" si="9">COUNTIF(E37:E41,"○")</f>
        <v>3</v>
      </c>
      <c r="F42" s="52">
        <f t="shared" si="9"/>
        <v>3</v>
      </c>
      <c r="G42" s="52">
        <f t="shared" si="9"/>
        <v>1</v>
      </c>
      <c r="H42" s="52">
        <f t="shared" si="9"/>
        <v>0</v>
      </c>
      <c r="I42" s="52">
        <f t="shared" si="9"/>
        <v>0</v>
      </c>
      <c r="J42" s="52">
        <f t="shared" si="9"/>
        <v>2</v>
      </c>
      <c r="K42" s="52">
        <f t="shared" si="9"/>
        <v>0</v>
      </c>
      <c r="L42" s="52">
        <f t="shared" si="9"/>
        <v>0</v>
      </c>
      <c r="M42" s="52">
        <f t="shared" si="9"/>
        <v>0</v>
      </c>
      <c r="N42" s="52">
        <f t="shared" si="9"/>
        <v>0</v>
      </c>
      <c r="O42" s="52">
        <f t="shared" si="9"/>
        <v>0</v>
      </c>
      <c r="P42" s="213">
        <f t="shared" si="9"/>
        <v>0</v>
      </c>
      <c r="Q42" s="75">
        <f t="shared" si="9"/>
        <v>1</v>
      </c>
      <c r="R42" s="52">
        <f t="shared" si="9"/>
        <v>4</v>
      </c>
      <c r="S42" s="52">
        <f>COUNTIF(S37:S39,"○")</f>
        <v>0</v>
      </c>
      <c r="T42" s="52">
        <f>COUNTIF(T37:T39,"○")</f>
        <v>0</v>
      </c>
      <c r="U42" s="78"/>
      <c r="V42" s="52">
        <f>COUNTIF(V37:V39,"○")</f>
        <v>0</v>
      </c>
      <c r="W42" s="52">
        <f>COUNTIF(W37:W39,"○")</f>
        <v>2</v>
      </c>
      <c r="X42" s="52">
        <f>COUNTIF(X37:X39,"○")</f>
        <v>0</v>
      </c>
      <c r="Y42" s="52">
        <f>COUNTIF(Y37:Y39,"○")</f>
        <v>0</v>
      </c>
      <c r="Z42" s="52">
        <f>COUNTIF(Z37:Z41,"○")</f>
        <v>1</v>
      </c>
      <c r="AA42" s="52">
        <f>COUNTIF(AA37:AA39,"○")</f>
        <v>1</v>
      </c>
      <c r="AB42" s="52">
        <f>COUNTIF(AB37:AB39,"○")</f>
        <v>0</v>
      </c>
      <c r="AC42" s="216">
        <f>COUNTIF(AC37:AC39,"○")</f>
        <v>0</v>
      </c>
      <c r="AD42" s="75">
        <f t="shared" ref="AD42:AK42" si="10">COUNTIF(AD37:AD41,"○")</f>
        <v>0</v>
      </c>
      <c r="AE42" s="52">
        <f t="shared" si="10"/>
        <v>1</v>
      </c>
      <c r="AF42" s="52">
        <f t="shared" si="10"/>
        <v>0</v>
      </c>
      <c r="AG42" s="52">
        <f t="shared" si="10"/>
        <v>0</v>
      </c>
      <c r="AH42" s="52">
        <f t="shared" si="10"/>
        <v>0</v>
      </c>
      <c r="AI42" s="52">
        <f t="shared" si="10"/>
        <v>0</v>
      </c>
      <c r="AJ42" s="52">
        <f t="shared" si="10"/>
        <v>0</v>
      </c>
      <c r="AK42" s="52">
        <f t="shared" si="10"/>
        <v>0</v>
      </c>
    </row>
    <row r="43" spans="1:37" ht="20.149999999999999" customHeight="1" x14ac:dyDescent="0.2">
      <c r="A43" s="14" t="s">
        <v>223</v>
      </c>
      <c r="B43" s="15" t="s">
        <v>188</v>
      </c>
      <c r="C43" s="29" t="s">
        <v>224</v>
      </c>
      <c r="D43" s="30" t="s">
        <v>225</v>
      </c>
      <c r="E43" s="50"/>
      <c r="F43" s="48"/>
      <c r="G43" s="48"/>
      <c r="H43" s="48"/>
      <c r="I43" s="49"/>
      <c r="J43" s="48" t="s">
        <v>149</v>
      </c>
      <c r="K43" s="48"/>
      <c r="L43" s="49"/>
      <c r="M43" s="49"/>
      <c r="N43" s="49"/>
      <c r="O43" s="124"/>
      <c r="P43" s="61"/>
      <c r="Q43" s="69"/>
      <c r="R43" s="60" t="s">
        <v>149</v>
      </c>
      <c r="S43" s="60"/>
      <c r="T43" s="61"/>
      <c r="U43" s="76"/>
      <c r="V43" s="73"/>
      <c r="AD43" s="82"/>
      <c r="AE43" s="73"/>
      <c r="AF43" s="73"/>
      <c r="AG43" s="73"/>
      <c r="AH43" s="73"/>
      <c r="AI43" s="73" t="s">
        <v>149</v>
      </c>
      <c r="AJ43" s="73"/>
      <c r="AK43" s="73"/>
    </row>
    <row r="44" spans="1:37" ht="20.149999999999999" customHeight="1" x14ac:dyDescent="0.2">
      <c r="A44" s="31">
        <f>COUNTIF(A43:A43,"秋田県")</f>
        <v>1</v>
      </c>
      <c r="B44" s="32">
        <f>COUNTIF(B43:B43,"＊")</f>
        <v>0</v>
      </c>
      <c r="C44" s="33"/>
      <c r="D44" s="34" t="s">
        <v>153</v>
      </c>
      <c r="E44" s="52">
        <f t="shared" ref="E44:T44" si="11">COUNTIF(E43:E43,"○")</f>
        <v>0</v>
      </c>
      <c r="F44" s="52">
        <f t="shared" si="11"/>
        <v>0</v>
      </c>
      <c r="G44" s="52">
        <f t="shared" si="11"/>
        <v>0</v>
      </c>
      <c r="H44" s="52">
        <f t="shared" si="11"/>
        <v>0</v>
      </c>
      <c r="I44" s="52">
        <f t="shared" si="11"/>
        <v>0</v>
      </c>
      <c r="J44" s="52">
        <f t="shared" si="11"/>
        <v>1</v>
      </c>
      <c r="K44" s="52">
        <f t="shared" si="11"/>
        <v>0</v>
      </c>
      <c r="L44" s="52">
        <f t="shared" si="11"/>
        <v>0</v>
      </c>
      <c r="M44" s="52">
        <f t="shared" si="11"/>
        <v>0</v>
      </c>
      <c r="N44" s="52">
        <f t="shared" si="11"/>
        <v>0</v>
      </c>
      <c r="O44" s="52">
        <f t="shared" si="11"/>
        <v>0</v>
      </c>
      <c r="P44" s="62">
        <f t="shared" si="11"/>
        <v>0</v>
      </c>
      <c r="Q44" s="66">
        <f t="shared" si="11"/>
        <v>0</v>
      </c>
      <c r="R44" s="52">
        <f t="shared" si="11"/>
        <v>1</v>
      </c>
      <c r="S44" s="52">
        <f t="shared" si="11"/>
        <v>0</v>
      </c>
      <c r="T44" s="62">
        <f t="shared" si="11"/>
        <v>0</v>
      </c>
      <c r="U44" s="78"/>
      <c r="V44" s="52">
        <f t="shared" ref="V44:AK44" si="12">COUNTIF(V43:V43,"○")</f>
        <v>0</v>
      </c>
      <c r="W44" s="52">
        <f t="shared" si="12"/>
        <v>0</v>
      </c>
      <c r="X44" s="52">
        <f t="shared" si="12"/>
        <v>0</v>
      </c>
      <c r="Y44" s="52">
        <f t="shared" si="12"/>
        <v>0</v>
      </c>
      <c r="Z44" s="52">
        <f t="shared" si="12"/>
        <v>0</v>
      </c>
      <c r="AA44" s="52">
        <f t="shared" si="12"/>
        <v>0</v>
      </c>
      <c r="AB44" s="52">
        <f t="shared" si="12"/>
        <v>0</v>
      </c>
      <c r="AC44" s="62">
        <f t="shared" si="12"/>
        <v>0</v>
      </c>
      <c r="AD44" s="83">
        <f t="shared" si="12"/>
        <v>0</v>
      </c>
      <c r="AE44" s="52">
        <f t="shared" si="12"/>
        <v>0</v>
      </c>
      <c r="AF44" s="52">
        <f t="shared" si="12"/>
        <v>0</v>
      </c>
      <c r="AG44" s="52">
        <f t="shared" si="12"/>
        <v>0</v>
      </c>
      <c r="AH44" s="52">
        <f t="shared" si="12"/>
        <v>0</v>
      </c>
      <c r="AI44" s="52">
        <f t="shared" si="12"/>
        <v>1</v>
      </c>
      <c r="AJ44" s="52">
        <f t="shared" si="12"/>
        <v>0</v>
      </c>
      <c r="AK44" s="52">
        <f t="shared" si="12"/>
        <v>0</v>
      </c>
    </row>
    <row r="45" spans="1:37" ht="20.149999999999999" customHeight="1" x14ac:dyDescent="0.2">
      <c r="A45" s="25" t="s">
        <v>226</v>
      </c>
      <c r="B45" s="26" t="s">
        <v>196</v>
      </c>
      <c r="C45" s="27" t="s">
        <v>227</v>
      </c>
      <c r="D45" s="28" t="s">
        <v>228</v>
      </c>
      <c r="E45" s="50" t="s">
        <v>149</v>
      </c>
      <c r="F45" s="48" t="s">
        <v>149</v>
      </c>
      <c r="G45" s="48"/>
      <c r="H45" s="48"/>
      <c r="I45" s="49"/>
      <c r="J45" s="48"/>
      <c r="K45" s="48"/>
      <c r="L45" s="49"/>
      <c r="M45" s="49"/>
      <c r="N45" s="49"/>
      <c r="O45" s="124"/>
      <c r="P45" s="61"/>
      <c r="Q45" s="69"/>
      <c r="R45" s="60" t="s">
        <v>149</v>
      </c>
      <c r="S45" s="60"/>
      <c r="T45" s="61"/>
      <c r="U45" s="76"/>
      <c r="V45" s="60"/>
      <c r="W45" s="59" t="s">
        <v>149</v>
      </c>
      <c r="AD45" s="82"/>
      <c r="AE45" s="73"/>
      <c r="AF45" s="73"/>
      <c r="AG45" s="73"/>
      <c r="AH45" s="73"/>
      <c r="AI45" s="73"/>
      <c r="AJ45" s="73"/>
      <c r="AK45" s="73"/>
    </row>
    <row r="46" spans="1:37" ht="20.149999999999999" customHeight="1" x14ac:dyDescent="0.2">
      <c r="A46" s="25" t="s">
        <v>226</v>
      </c>
      <c r="B46" s="26" t="s">
        <v>229</v>
      </c>
      <c r="C46" s="27" t="s">
        <v>230</v>
      </c>
      <c r="D46" s="28" t="s">
        <v>231</v>
      </c>
      <c r="E46" s="50" t="s">
        <v>149</v>
      </c>
      <c r="F46" s="48" t="s">
        <v>149</v>
      </c>
      <c r="G46" s="48"/>
      <c r="H46" s="48"/>
      <c r="I46" s="49"/>
      <c r="J46" s="48"/>
      <c r="K46" s="48"/>
      <c r="L46" s="49"/>
      <c r="M46" s="49"/>
      <c r="N46" s="49"/>
      <c r="O46" s="124"/>
      <c r="P46" s="61"/>
      <c r="Q46" s="69"/>
      <c r="R46" s="60" t="s">
        <v>149</v>
      </c>
      <c r="S46" s="60"/>
      <c r="T46" s="61"/>
      <c r="U46" s="76"/>
      <c r="V46" s="60"/>
      <c r="W46" s="59" t="s">
        <v>149</v>
      </c>
      <c r="AD46" s="82"/>
      <c r="AE46" s="73"/>
      <c r="AF46" s="73"/>
      <c r="AG46" s="73"/>
      <c r="AH46" s="73"/>
      <c r="AI46" s="73"/>
      <c r="AJ46" s="73"/>
      <c r="AK46" s="73"/>
    </row>
    <row r="47" spans="1:37" ht="20.149999999999999" customHeight="1" x14ac:dyDescent="0.2">
      <c r="A47" s="25" t="s">
        <v>226</v>
      </c>
      <c r="B47" s="26" t="s">
        <v>161</v>
      </c>
      <c r="C47" s="27" t="s">
        <v>232</v>
      </c>
      <c r="D47" s="28" t="s">
        <v>233</v>
      </c>
      <c r="E47" s="50"/>
      <c r="F47" s="48"/>
      <c r="G47" s="48"/>
      <c r="H47" s="48"/>
      <c r="I47" s="49"/>
      <c r="J47" s="48" t="s">
        <v>149</v>
      </c>
      <c r="K47" s="48"/>
      <c r="L47" s="49"/>
      <c r="M47" s="49"/>
      <c r="N47" s="49"/>
      <c r="O47" s="124"/>
      <c r="P47" s="61"/>
      <c r="Q47" s="69"/>
      <c r="R47" s="60" t="s">
        <v>149</v>
      </c>
      <c r="S47" s="60"/>
      <c r="T47" s="61"/>
      <c r="U47" s="76"/>
      <c r="V47" s="60"/>
      <c r="AA47" s="59" t="s">
        <v>577</v>
      </c>
      <c r="AD47" s="82"/>
      <c r="AE47" s="73"/>
      <c r="AF47" s="73"/>
      <c r="AG47" s="73"/>
      <c r="AH47" s="73"/>
      <c r="AI47" s="73"/>
      <c r="AJ47" s="73"/>
      <c r="AK47" s="73"/>
    </row>
    <row r="48" spans="1:37" ht="20.149999999999999" customHeight="1" x14ac:dyDescent="0.2">
      <c r="A48" s="25" t="s">
        <v>226</v>
      </c>
      <c r="B48" s="26" t="s">
        <v>182</v>
      </c>
      <c r="C48" s="27" t="s">
        <v>234</v>
      </c>
      <c r="D48" s="195" t="s">
        <v>809</v>
      </c>
      <c r="E48" s="50"/>
      <c r="F48" s="48"/>
      <c r="G48" s="48"/>
      <c r="H48" s="48"/>
      <c r="I48" s="49"/>
      <c r="J48" s="48" t="s">
        <v>149</v>
      </c>
      <c r="K48" s="48"/>
      <c r="L48" s="49"/>
      <c r="M48" s="49"/>
      <c r="N48" s="49"/>
      <c r="O48" s="124"/>
      <c r="P48" s="61"/>
      <c r="Q48" s="69"/>
      <c r="R48" s="60" t="s">
        <v>149</v>
      </c>
      <c r="S48" s="60"/>
      <c r="T48" s="61"/>
      <c r="U48" s="76"/>
      <c r="V48" s="60"/>
      <c r="AA48" s="59" t="s">
        <v>149</v>
      </c>
      <c r="AD48" s="82"/>
      <c r="AE48" s="73"/>
      <c r="AF48" s="73"/>
      <c r="AG48" s="73"/>
      <c r="AH48" s="73"/>
      <c r="AI48" s="73"/>
      <c r="AJ48" s="73"/>
      <c r="AK48" s="73"/>
    </row>
    <row r="49" spans="1:37" ht="20.149999999999999" customHeight="1" x14ac:dyDescent="0.2">
      <c r="A49" s="14" t="s">
        <v>226</v>
      </c>
      <c r="B49" s="15" t="s">
        <v>188</v>
      </c>
      <c r="C49" s="29" t="s">
        <v>236</v>
      </c>
      <c r="D49" s="30" t="s">
        <v>237</v>
      </c>
      <c r="E49" s="96"/>
      <c r="F49" s="48"/>
      <c r="G49" s="48"/>
      <c r="H49" s="48"/>
      <c r="I49" s="49"/>
      <c r="J49" s="48" t="s">
        <v>150</v>
      </c>
      <c r="K49" s="48"/>
      <c r="L49" s="49"/>
      <c r="M49" s="49"/>
      <c r="N49" s="49"/>
      <c r="O49" s="124"/>
      <c r="P49" s="61"/>
      <c r="Q49" s="69" t="s">
        <v>149</v>
      </c>
      <c r="R49" s="60"/>
      <c r="S49" s="60"/>
      <c r="T49" s="61"/>
      <c r="U49" s="76"/>
      <c r="V49" s="60"/>
      <c r="AD49" s="82"/>
      <c r="AE49" s="73"/>
      <c r="AF49" s="73"/>
      <c r="AG49" s="73"/>
      <c r="AH49" s="73" t="s">
        <v>146</v>
      </c>
      <c r="AI49" s="73"/>
      <c r="AJ49" s="73"/>
      <c r="AK49" s="73"/>
    </row>
    <row r="50" spans="1:37" ht="20.149999999999999" customHeight="1" x14ac:dyDescent="0.2">
      <c r="A50" s="31">
        <f>COUNTIF(A45:A49,"山形県")</f>
        <v>5</v>
      </c>
      <c r="B50" s="32">
        <f>COUNTIF(B45:B49,"＊")</f>
        <v>4</v>
      </c>
      <c r="C50" s="33"/>
      <c r="D50" s="34" t="s">
        <v>154</v>
      </c>
      <c r="E50" s="52">
        <f t="shared" ref="E50:T50" si="13">COUNTIF(E45:E49,"○")</f>
        <v>2</v>
      </c>
      <c r="F50" s="52">
        <f t="shared" si="13"/>
        <v>2</v>
      </c>
      <c r="G50" s="52">
        <f t="shared" si="13"/>
        <v>0</v>
      </c>
      <c r="H50" s="52">
        <f t="shared" si="13"/>
        <v>0</v>
      </c>
      <c r="I50" s="52">
        <f t="shared" si="13"/>
        <v>0</v>
      </c>
      <c r="J50" s="52">
        <f t="shared" si="13"/>
        <v>3</v>
      </c>
      <c r="K50" s="52">
        <f t="shared" si="13"/>
        <v>0</v>
      </c>
      <c r="L50" s="52">
        <f t="shared" si="13"/>
        <v>0</v>
      </c>
      <c r="M50" s="52">
        <f t="shared" si="13"/>
        <v>0</v>
      </c>
      <c r="N50" s="52">
        <f t="shared" si="13"/>
        <v>0</v>
      </c>
      <c r="O50" s="52">
        <f t="shared" si="13"/>
        <v>0</v>
      </c>
      <c r="P50" s="62">
        <f t="shared" si="13"/>
        <v>0</v>
      </c>
      <c r="Q50" s="66">
        <f t="shared" si="13"/>
        <v>1</v>
      </c>
      <c r="R50" s="52">
        <f t="shared" si="13"/>
        <v>4</v>
      </c>
      <c r="S50" s="52">
        <f t="shared" si="13"/>
        <v>0</v>
      </c>
      <c r="T50" s="62">
        <f t="shared" si="13"/>
        <v>0</v>
      </c>
      <c r="U50" s="78"/>
      <c r="V50" s="52">
        <f t="shared" ref="V50:AK50" si="14">COUNTIF(V45:V49,"○")</f>
        <v>0</v>
      </c>
      <c r="W50" s="52">
        <f t="shared" si="14"/>
        <v>2</v>
      </c>
      <c r="X50" s="52">
        <f t="shared" si="14"/>
        <v>0</v>
      </c>
      <c r="Y50" s="52">
        <f t="shared" si="14"/>
        <v>0</v>
      </c>
      <c r="Z50" s="52">
        <f t="shared" si="14"/>
        <v>0</v>
      </c>
      <c r="AA50" s="52">
        <f t="shared" si="14"/>
        <v>2</v>
      </c>
      <c r="AB50" s="52">
        <f t="shared" si="14"/>
        <v>0</v>
      </c>
      <c r="AC50" s="62">
        <f t="shared" si="14"/>
        <v>0</v>
      </c>
      <c r="AD50" s="83">
        <f t="shared" si="14"/>
        <v>0</v>
      </c>
      <c r="AE50" s="52">
        <f t="shared" si="14"/>
        <v>0</v>
      </c>
      <c r="AF50" s="52">
        <f t="shared" si="14"/>
        <v>0</v>
      </c>
      <c r="AG50" s="52">
        <f t="shared" si="14"/>
        <v>0</v>
      </c>
      <c r="AH50" s="52">
        <f t="shared" si="14"/>
        <v>1</v>
      </c>
      <c r="AI50" s="52">
        <f t="shared" si="14"/>
        <v>0</v>
      </c>
      <c r="AJ50" s="52">
        <f t="shared" si="14"/>
        <v>0</v>
      </c>
      <c r="AK50" s="52">
        <f t="shared" si="14"/>
        <v>0</v>
      </c>
    </row>
    <row r="51" spans="1:37" ht="20.149999999999999" customHeight="1" x14ac:dyDescent="0.2">
      <c r="A51" s="25" t="s">
        <v>238</v>
      </c>
      <c r="B51" s="26" t="s">
        <v>229</v>
      </c>
      <c r="C51" s="27" t="s">
        <v>239</v>
      </c>
      <c r="D51" s="28" t="s">
        <v>240</v>
      </c>
      <c r="E51" s="50"/>
      <c r="F51" s="48"/>
      <c r="G51" s="48"/>
      <c r="H51" s="48"/>
      <c r="I51" s="49"/>
      <c r="J51" s="48" t="s">
        <v>149</v>
      </c>
      <c r="K51" s="48"/>
      <c r="L51" s="49"/>
      <c r="M51" s="49"/>
      <c r="N51" s="49"/>
      <c r="O51" s="124"/>
      <c r="P51" s="61"/>
      <c r="Q51" s="69"/>
      <c r="R51" s="60" t="s">
        <v>149</v>
      </c>
      <c r="S51" s="60"/>
      <c r="T51" s="61"/>
      <c r="U51" s="76"/>
      <c r="V51" s="60"/>
      <c r="AA51" s="59" t="s">
        <v>149</v>
      </c>
      <c r="AD51" s="82"/>
      <c r="AE51" s="73"/>
      <c r="AF51" s="73"/>
      <c r="AG51" s="73"/>
      <c r="AH51" s="73"/>
      <c r="AI51" s="73"/>
      <c r="AJ51" s="73"/>
      <c r="AK51" s="73"/>
    </row>
    <row r="52" spans="1:37" ht="20.149999999999999" customHeight="1" x14ac:dyDescent="0.2">
      <c r="A52" s="25" t="s">
        <v>238</v>
      </c>
      <c r="B52" s="26" t="s">
        <v>179</v>
      </c>
      <c r="C52" s="27" t="s">
        <v>241</v>
      </c>
      <c r="D52" s="28" t="s">
        <v>242</v>
      </c>
      <c r="E52" s="50"/>
      <c r="F52" s="48"/>
      <c r="G52" s="48"/>
      <c r="H52" s="48"/>
      <c r="I52" s="49"/>
      <c r="J52" s="48" t="s">
        <v>149</v>
      </c>
      <c r="K52" s="48"/>
      <c r="L52" s="49"/>
      <c r="M52" s="49"/>
      <c r="N52" s="49"/>
      <c r="O52" s="124"/>
      <c r="P52" s="61"/>
      <c r="Q52" s="69"/>
      <c r="R52" s="60" t="s">
        <v>149</v>
      </c>
      <c r="S52" s="60"/>
      <c r="T52" s="61"/>
      <c r="U52" s="76"/>
      <c r="V52" s="60"/>
      <c r="AA52" s="59" t="s">
        <v>149</v>
      </c>
      <c r="AD52" s="82"/>
      <c r="AE52" s="73"/>
      <c r="AF52" s="73"/>
      <c r="AG52" s="73"/>
      <c r="AH52" s="73"/>
      <c r="AI52" s="73"/>
      <c r="AJ52" s="73"/>
      <c r="AK52" s="73"/>
    </row>
    <row r="53" spans="1:37" ht="20.149999999999999" customHeight="1" x14ac:dyDescent="0.2">
      <c r="A53" s="25" t="s">
        <v>238</v>
      </c>
      <c r="B53" s="26" t="s">
        <v>12</v>
      </c>
      <c r="C53" s="27" t="s">
        <v>244</v>
      </c>
      <c r="D53" s="28" t="s">
        <v>245</v>
      </c>
      <c r="E53" s="50" t="s">
        <v>146</v>
      </c>
      <c r="F53" s="48" t="s">
        <v>146</v>
      </c>
      <c r="G53" s="48"/>
      <c r="H53" s="48"/>
      <c r="I53" s="49"/>
      <c r="J53" s="48"/>
      <c r="K53" s="48"/>
      <c r="L53" s="49"/>
      <c r="M53" s="49"/>
      <c r="N53" s="49"/>
      <c r="O53" s="124"/>
      <c r="P53" s="61"/>
      <c r="Q53" s="69"/>
      <c r="R53" s="60" t="s">
        <v>146</v>
      </c>
      <c r="S53" s="60"/>
      <c r="T53" s="61"/>
      <c r="U53" s="76"/>
      <c r="V53" s="60"/>
      <c r="W53" s="196" t="s">
        <v>146</v>
      </c>
      <c r="X53" s="196"/>
      <c r="Y53" s="196"/>
      <c r="Z53" s="196"/>
      <c r="AA53" s="196"/>
      <c r="AB53" s="196"/>
      <c r="AC53" s="196"/>
      <c r="AD53" s="82"/>
      <c r="AE53" s="73"/>
      <c r="AF53" s="73"/>
      <c r="AG53" s="73"/>
      <c r="AH53" s="73"/>
      <c r="AI53" s="73"/>
      <c r="AJ53" s="73"/>
      <c r="AK53" s="73"/>
    </row>
    <row r="54" spans="1:37" ht="20.149999999999999" customHeight="1" x14ac:dyDescent="0.2">
      <c r="A54" s="25" t="s">
        <v>238</v>
      </c>
      <c r="B54" s="26" t="s">
        <v>12</v>
      </c>
      <c r="C54" s="27" t="s">
        <v>244</v>
      </c>
      <c r="D54" s="28" t="s">
        <v>832</v>
      </c>
      <c r="E54" s="50" t="s">
        <v>149</v>
      </c>
      <c r="F54" s="48" t="s">
        <v>149</v>
      </c>
      <c r="G54" s="48"/>
      <c r="H54" s="48"/>
      <c r="I54" s="49"/>
      <c r="J54" s="48"/>
      <c r="K54" s="48"/>
      <c r="L54" s="49"/>
      <c r="M54" s="49"/>
      <c r="N54" s="49"/>
      <c r="O54" s="124"/>
      <c r="P54" s="61"/>
      <c r="Q54" s="69"/>
      <c r="R54" s="60" t="s">
        <v>149</v>
      </c>
      <c r="S54" s="60"/>
      <c r="T54" s="61"/>
      <c r="U54" s="76"/>
      <c r="V54" s="60"/>
      <c r="W54" s="59" t="s">
        <v>146</v>
      </c>
      <c r="AD54" s="82"/>
      <c r="AE54" s="73"/>
      <c r="AF54" s="73"/>
      <c r="AG54" s="73"/>
      <c r="AH54" s="73"/>
      <c r="AI54" s="73"/>
      <c r="AJ54" s="73"/>
      <c r="AK54" s="73"/>
    </row>
    <row r="55" spans="1:37" ht="20.149999999999999" customHeight="1" x14ac:dyDescent="0.2">
      <c r="A55" s="31">
        <f>COUNTIF(A51:A54,"福島県")</f>
        <v>4</v>
      </c>
      <c r="B55" s="32">
        <f>COUNTIF(B51:B54,"＊")</f>
        <v>4</v>
      </c>
      <c r="C55" s="33"/>
      <c r="D55" s="34" t="s">
        <v>155</v>
      </c>
      <c r="E55" s="52">
        <f>COUNTIF(E51:E54,"○")</f>
        <v>2</v>
      </c>
      <c r="F55" s="52">
        <f t="shared" ref="F55:O55" si="15">COUNTIF(F51:F54,"○")</f>
        <v>2</v>
      </c>
      <c r="G55" s="52">
        <f t="shared" si="15"/>
        <v>0</v>
      </c>
      <c r="H55" s="52">
        <f t="shared" si="15"/>
        <v>0</v>
      </c>
      <c r="I55" s="52">
        <f t="shared" si="15"/>
        <v>0</v>
      </c>
      <c r="J55" s="52">
        <f>COUNTIF(J51:J54,"○")</f>
        <v>2</v>
      </c>
      <c r="K55" s="52">
        <f>COUNTIF(K51:K54,"○")</f>
        <v>0</v>
      </c>
      <c r="L55" s="52">
        <f>COUNTIF(L51:L54,"○")</f>
        <v>0</v>
      </c>
      <c r="M55" s="52">
        <f>COUNTIF(M51:M54,"○")</f>
        <v>0</v>
      </c>
      <c r="N55" s="52">
        <f>COUNTIF(N51:N54,"○")</f>
        <v>0</v>
      </c>
      <c r="O55" s="52">
        <f t="shared" si="15"/>
        <v>0</v>
      </c>
      <c r="P55" s="62">
        <f>COUNTIF(P51:P54,"○")</f>
        <v>0</v>
      </c>
      <c r="Q55" s="66">
        <f>COUNTIF(Q51:Q54,"○")</f>
        <v>0</v>
      </c>
      <c r="R55" s="52">
        <f>COUNTIF(R51:R54,"○")</f>
        <v>4</v>
      </c>
      <c r="S55" s="52">
        <f>COUNTIF(S51:S54,"○")</f>
        <v>0</v>
      </c>
      <c r="T55" s="62">
        <f>COUNTIF(T51:T54,"○")</f>
        <v>0</v>
      </c>
      <c r="U55" s="78"/>
      <c r="V55" s="52">
        <f>COUNTIF(V51:V54,"○")</f>
        <v>0</v>
      </c>
      <c r="W55" s="52">
        <f t="shared" ref="W55:AK55" si="16">COUNTIF(W51:W54,"○")</f>
        <v>2</v>
      </c>
      <c r="X55" s="52">
        <f t="shared" si="16"/>
        <v>0</v>
      </c>
      <c r="Y55" s="52">
        <f t="shared" si="16"/>
        <v>0</v>
      </c>
      <c r="Z55" s="52">
        <f t="shared" si="16"/>
        <v>0</v>
      </c>
      <c r="AA55" s="52">
        <f t="shared" si="16"/>
        <v>2</v>
      </c>
      <c r="AB55" s="52">
        <f t="shared" si="16"/>
        <v>0</v>
      </c>
      <c r="AC55" s="62">
        <f t="shared" si="16"/>
        <v>0</v>
      </c>
      <c r="AD55" s="83">
        <f t="shared" si="16"/>
        <v>0</v>
      </c>
      <c r="AE55" s="52">
        <f t="shared" si="16"/>
        <v>0</v>
      </c>
      <c r="AF55" s="52">
        <f t="shared" si="16"/>
        <v>0</v>
      </c>
      <c r="AG55" s="52">
        <f t="shared" si="16"/>
        <v>0</v>
      </c>
      <c r="AH55" s="52">
        <f t="shared" si="16"/>
        <v>0</v>
      </c>
      <c r="AI55" s="52">
        <f t="shared" si="16"/>
        <v>0</v>
      </c>
      <c r="AJ55" s="52">
        <f t="shared" si="16"/>
        <v>0</v>
      </c>
      <c r="AK55" s="52">
        <f t="shared" si="16"/>
        <v>0</v>
      </c>
    </row>
    <row r="56" spans="1:37" ht="20.149999999999999" customHeight="1" x14ac:dyDescent="0.2">
      <c r="A56" s="54">
        <f>A55+A50+A44+A27+A36+A42</f>
        <v>29</v>
      </c>
      <c r="B56" s="54">
        <f>B55+B50+B44+B27+B36+B42</f>
        <v>18</v>
      </c>
      <c r="C56" s="45"/>
      <c r="D56" s="42" t="s">
        <v>246</v>
      </c>
      <c r="E56" s="54">
        <f t="shared" ref="E56:T56" si="17">E55+E50+E44+E27+E36+E42</f>
        <v>9</v>
      </c>
      <c r="F56" s="54">
        <f t="shared" si="17"/>
        <v>9</v>
      </c>
      <c r="G56" s="54">
        <f t="shared" si="17"/>
        <v>1</v>
      </c>
      <c r="H56" s="54">
        <f t="shared" si="17"/>
        <v>0</v>
      </c>
      <c r="I56" s="54">
        <f t="shared" si="17"/>
        <v>0</v>
      </c>
      <c r="J56" s="54">
        <f t="shared" si="17"/>
        <v>19</v>
      </c>
      <c r="K56" s="54">
        <f t="shared" si="17"/>
        <v>1</v>
      </c>
      <c r="L56" s="54">
        <f t="shared" si="17"/>
        <v>0</v>
      </c>
      <c r="M56" s="54">
        <f t="shared" si="17"/>
        <v>0</v>
      </c>
      <c r="N56" s="54">
        <f t="shared" si="17"/>
        <v>1</v>
      </c>
      <c r="O56" s="54">
        <f t="shared" si="17"/>
        <v>0</v>
      </c>
      <c r="P56" s="64">
        <f t="shared" si="17"/>
        <v>0</v>
      </c>
      <c r="Q56" s="67">
        <f t="shared" si="17"/>
        <v>6</v>
      </c>
      <c r="R56" s="53">
        <f t="shared" si="17"/>
        <v>22</v>
      </c>
      <c r="S56" s="53">
        <f t="shared" si="17"/>
        <v>1</v>
      </c>
      <c r="T56" s="63">
        <f t="shared" si="17"/>
        <v>0</v>
      </c>
      <c r="U56" s="79"/>
      <c r="V56" s="53">
        <f t="shared" ref="V56:AK56" si="18">V55+V50+V44+V27+V36+V42</f>
        <v>0</v>
      </c>
      <c r="W56" s="53">
        <f t="shared" si="18"/>
        <v>8</v>
      </c>
      <c r="X56" s="53">
        <f t="shared" si="18"/>
        <v>0</v>
      </c>
      <c r="Y56" s="53">
        <f t="shared" si="18"/>
        <v>0</v>
      </c>
      <c r="Z56" s="53">
        <f t="shared" si="18"/>
        <v>1</v>
      </c>
      <c r="AA56" s="53">
        <f t="shared" si="18"/>
        <v>8</v>
      </c>
      <c r="AB56" s="53">
        <f t="shared" si="18"/>
        <v>0</v>
      </c>
      <c r="AC56" s="63">
        <f t="shared" si="18"/>
        <v>1</v>
      </c>
      <c r="AD56" s="84">
        <f t="shared" si="18"/>
        <v>0</v>
      </c>
      <c r="AE56" s="53">
        <f t="shared" si="18"/>
        <v>1</v>
      </c>
      <c r="AF56" s="53">
        <f t="shared" si="18"/>
        <v>0</v>
      </c>
      <c r="AG56" s="53">
        <f t="shared" si="18"/>
        <v>0</v>
      </c>
      <c r="AH56" s="53">
        <f t="shared" si="18"/>
        <v>5</v>
      </c>
      <c r="AI56" s="53">
        <f t="shared" si="18"/>
        <v>5</v>
      </c>
      <c r="AJ56" s="53">
        <f t="shared" si="18"/>
        <v>0</v>
      </c>
      <c r="AK56" s="53">
        <f t="shared" si="18"/>
        <v>0</v>
      </c>
    </row>
    <row r="57" spans="1:37" ht="20.149999999999999" customHeight="1" x14ac:dyDescent="0.2">
      <c r="A57" s="5" t="s">
        <v>247</v>
      </c>
      <c r="B57" s="6" t="s">
        <v>243</v>
      </c>
      <c r="C57" s="7" t="s">
        <v>249</v>
      </c>
      <c r="D57" s="8" t="s">
        <v>250</v>
      </c>
      <c r="E57" s="50" t="s">
        <v>149</v>
      </c>
      <c r="F57" s="48" t="s">
        <v>149</v>
      </c>
      <c r="G57" s="48" t="s">
        <v>149</v>
      </c>
      <c r="H57" s="48"/>
      <c r="I57" s="49"/>
      <c r="J57" s="48"/>
      <c r="K57" s="48"/>
      <c r="L57" s="49"/>
      <c r="M57" s="49"/>
      <c r="N57" s="49"/>
      <c r="O57" s="124"/>
      <c r="P57" s="61"/>
      <c r="Q57" s="69"/>
      <c r="R57" s="60" t="s">
        <v>149</v>
      </c>
      <c r="S57" s="60"/>
      <c r="T57" s="61"/>
      <c r="U57" s="76"/>
      <c r="V57" s="73"/>
      <c r="W57" s="59" t="s">
        <v>149</v>
      </c>
      <c r="AD57" s="82"/>
      <c r="AE57" s="73"/>
      <c r="AF57" s="73"/>
      <c r="AG57" s="73"/>
      <c r="AH57" s="73"/>
      <c r="AI57" s="73"/>
      <c r="AJ57" s="73"/>
      <c r="AK57" s="73"/>
    </row>
    <row r="58" spans="1:37" ht="20.149999999999999" customHeight="1" x14ac:dyDescent="0.2">
      <c r="A58" s="5" t="s">
        <v>247</v>
      </c>
      <c r="B58" s="6" t="s">
        <v>235</v>
      </c>
      <c r="C58" s="7" t="s">
        <v>251</v>
      </c>
      <c r="D58" s="113" t="s">
        <v>731</v>
      </c>
      <c r="E58" s="50" t="s">
        <v>149</v>
      </c>
      <c r="F58" s="48" t="s">
        <v>149</v>
      </c>
      <c r="G58" s="48" t="s">
        <v>149</v>
      </c>
      <c r="H58" s="48"/>
      <c r="I58" s="49"/>
      <c r="J58" s="48"/>
      <c r="K58" s="48"/>
      <c r="L58" s="49"/>
      <c r="M58" s="49"/>
      <c r="N58" s="49"/>
      <c r="O58" s="124"/>
      <c r="P58" s="61"/>
      <c r="Q58" s="69"/>
      <c r="R58" s="60" t="s">
        <v>149</v>
      </c>
      <c r="S58" s="60"/>
      <c r="T58" s="61"/>
      <c r="U58" s="76"/>
      <c r="V58" s="73"/>
      <c r="W58" s="59" t="s">
        <v>149</v>
      </c>
      <c r="AD58" s="82"/>
      <c r="AE58" s="73"/>
      <c r="AF58" s="73"/>
      <c r="AG58" s="73"/>
      <c r="AH58" s="73"/>
      <c r="AI58" s="73"/>
      <c r="AJ58" s="73"/>
      <c r="AK58" s="73"/>
    </row>
    <row r="59" spans="1:37" ht="20.149999999999999" customHeight="1" x14ac:dyDescent="0.2">
      <c r="A59" s="5" t="s">
        <v>247</v>
      </c>
      <c r="B59" s="6" t="s">
        <v>252</v>
      </c>
      <c r="C59" s="7" t="s">
        <v>253</v>
      </c>
      <c r="D59" s="113" t="s">
        <v>732</v>
      </c>
      <c r="E59" s="50" t="s">
        <v>149</v>
      </c>
      <c r="F59" s="48" t="s">
        <v>149</v>
      </c>
      <c r="G59" s="48"/>
      <c r="H59" s="48"/>
      <c r="I59" s="49"/>
      <c r="J59" s="48"/>
      <c r="K59" s="48"/>
      <c r="L59" s="49"/>
      <c r="M59" s="49"/>
      <c r="N59" s="49"/>
      <c r="O59" s="124"/>
      <c r="P59" s="61"/>
      <c r="Q59" s="69"/>
      <c r="R59" s="60" t="s">
        <v>149</v>
      </c>
      <c r="S59" s="60"/>
      <c r="T59" s="61"/>
      <c r="U59" s="76"/>
      <c r="V59" s="73"/>
      <c r="W59" s="59" t="s">
        <v>149</v>
      </c>
      <c r="AD59" s="82"/>
      <c r="AE59" s="73"/>
      <c r="AF59" s="73"/>
      <c r="AG59" s="73"/>
      <c r="AH59" s="73"/>
      <c r="AI59" s="73"/>
      <c r="AJ59" s="73"/>
      <c r="AK59" s="73"/>
    </row>
    <row r="60" spans="1:37" ht="20.149999999999999" customHeight="1" x14ac:dyDescent="0.2">
      <c r="A60" s="31">
        <f>COUNTIF(A57:A59,"茨城県")</f>
        <v>3</v>
      </c>
      <c r="B60" s="32">
        <f>COUNTIF(B57:B59,"＊")</f>
        <v>3</v>
      </c>
      <c r="C60" s="35"/>
      <c r="D60" s="38" t="s">
        <v>475</v>
      </c>
      <c r="E60" s="52">
        <f t="shared" ref="E60:T60" si="19">COUNTIF(E57:E59,"○")</f>
        <v>3</v>
      </c>
      <c r="F60" s="52">
        <f t="shared" si="19"/>
        <v>3</v>
      </c>
      <c r="G60" s="52">
        <f t="shared" si="19"/>
        <v>2</v>
      </c>
      <c r="H60" s="52">
        <f t="shared" si="19"/>
        <v>0</v>
      </c>
      <c r="I60" s="52">
        <f t="shared" si="19"/>
        <v>0</v>
      </c>
      <c r="J60" s="52">
        <f>COUNTIF(J57:J59,"○")</f>
        <v>0</v>
      </c>
      <c r="K60" s="52">
        <f t="shared" si="19"/>
        <v>0</v>
      </c>
      <c r="L60" s="52">
        <f>COUNTIF(L57:L59,"○")</f>
        <v>0</v>
      </c>
      <c r="M60" s="52">
        <f>COUNTIF(M57:M59,"○")</f>
        <v>0</v>
      </c>
      <c r="N60" s="52">
        <f>COUNTIF(N57:N59,"○")</f>
        <v>0</v>
      </c>
      <c r="O60" s="52">
        <f t="shared" si="19"/>
        <v>0</v>
      </c>
      <c r="P60" s="62">
        <f t="shared" si="19"/>
        <v>0</v>
      </c>
      <c r="Q60" s="66">
        <f t="shared" si="19"/>
        <v>0</v>
      </c>
      <c r="R60" s="52">
        <f t="shared" si="19"/>
        <v>3</v>
      </c>
      <c r="S60" s="52">
        <f t="shared" si="19"/>
        <v>0</v>
      </c>
      <c r="T60" s="62">
        <f t="shared" si="19"/>
        <v>0</v>
      </c>
      <c r="U60" s="78"/>
      <c r="V60" s="52">
        <f t="shared" ref="V60:AK60" si="20">COUNTIF(V57:V59,"○")</f>
        <v>0</v>
      </c>
      <c r="W60" s="52">
        <f t="shared" si="20"/>
        <v>3</v>
      </c>
      <c r="X60" s="52">
        <f t="shared" si="20"/>
        <v>0</v>
      </c>
      <c r="Y60" s="52">
        <f t="shared" si="20"/>
        <v>0</v>
      </c>
      <c r="Z60" s="52">
        <f t="shared" si="20"/>
        <v>0</v>
      </c>
      <c r="AA60" s="52">
        <f t="shared" si="20"/>
        <v>0</v>
      </c>
      <c r="AB60" s="52">
        <f t="shared" si="20"/>
        <v>0</v>
      </c>
      <c r="AC60" s="62">
        <f t="shared" si="20"/>
        <v>0</v>
      </c>
      <c r="AD60" s="83">
        <f t="shared" si="20"/>
        <v>0</v>
      </c>
      <c r="AE60" s="52">
        <f t="shared" si="20"/>
        <v>0</v>
      </c>
      <c r="AF60" s="52">
        <f t="shared" si="20"/>
        <v>0</v>
      </c>
      <c r="AG60" s="52">
        <f t="shared" si="20"/>
        <v>0</v>
      </c>
      <c r="AH60" s="52">
        <f t="shared" si="20"/>
        <v>0</v>
      </c>
      <c r="AI60" s="52">
        <f t="shared" si="20"/>
        <v>0</v>
      </c>
      <c r="AJ60" s="52">
        <f t="shared" si="20"/>
        <v>0</v>
      </c>
      <c r="AK60" s="52">
        <f t="shared" si="20"/>
        <v>0</v>
      </c>
    </row>
    <row r="61" spans="1:37" ht="20.149999999999999" customHeight="1" x14ac:dyDescent="0.2">
      <c r="A61" s="5" t="s">
        <v>254</v>
      </c>
      <c r="B61" s="6" t="s">
        <v>206</v>
      </c>
      <c r="C61" s="7" t="s">
        <v>255</v>
      </c>
      <c r="D61" s="9" t="s">
        <v>256</v>
      </c>
      <c r="E61" s="50"/>
      <c r="F61" s="48"/>
      <c r="G61" s="48"/>
      <c r="H61" s="48"/>
      <c r="I61" s="49"/>
      <c r="J61" s="48" t="s">
        <v>149</v>
      </c>
      <c r="K61" s="48"/>
      <c r="L61" s="49"/>
      <c r="M61" s="49"/>
      <c r="N61" s="49"/>
      <c r="O61" s="124"/>
      <c r="P61" s="61"/>
      <c r="Q61" s="69"/>
      <c r="R61" s="60" t="s">
        <v>149</v>
      </c>
      <c r="S61" s="60"/>
      <c r="T61" s="61"/>
      <c r="U61" s="76"/>
      <c r="V61" s="60"/>
      <c r="AA61" s="59" t="s">
        <v>149</v>
      </c>
      <c r="AD61" s="82"/>
      <c r="AE61" s="73"/>
      <c r="AF61" s="73"/>
      <c r="AG61" s="73"/>
      <c r="AH61" s="73"/>
      <c r="AI61" s="73"/>
      <c r="AJ61" s="73"/>
      <c r="AK61" s="73"/>
    </row>
    <row r="62" spans="1:37" ht="20.149999999999999" customHeight="1" x14ac:dyDescent="0.2">
      <c r="A62" s="5" t="s">
        <v>254</v>
      </c>
      <c r="B62" s="6" t="s">
        <v>206</v>
      </c>
      <c r="C62" s="7" t="s">
        <v>257</v>
      </c>
      <c r="D62" s="101" t="s">
        <v>842</v>
      </c>
      <c r="E62" s="50" t="s">
        <v>149</v>
      </c>
      <c r="F62" s="48" t="s">
        <v>149</v>
      </c>
      <c r="G62" s="48"/>
      <c r="H62" s="48"/>
      <c r="I62" s="49"/>
      <c r="J62" s="48"/>
      <c r="K62" s="48"/>
      <c r="L62" s="49"/>
      <c r="M62" s="49"/>
      <c r="N62" s="49"/>
      <c r="O62" s="124"/>
      <c r="P62" s="61"/>
      <c r="Q62" s="69"/>
      <c r="R62" s="60" t="s">
        <v>149</v>
      </c>
      <c r="S62" s="60"/>
      <c r="T62" s="61"/>
      <c r="U62" s="76"/>
      <c r="V62" s="60"/>
      <c r="W62" s="59" t="s">
        <v>578</v>
      </c>
      <c r="AD62" s="82"/>
      <c r="AE62" s="73"/>
      <c r="AF62" s="73"/>
      <c r="AG62" s="73"/>
      <c r="AH62" s="73"/>
      <c r="AI62" s="73"/>
      <c r="AJ62" s="73"/>
      <c r="AK62" s="73"/>
    </row>
    <row r="63" spans="1:37" ht="20.149999999999999" customHeight="1" x14ac:dyDescent="0.2">
      <c r="A63" s="5" t="s">
        <v>254</v>
      </c>
      <c r="B63" s="6" t="s">
        <v>206</v>
      </c>
      <c r="C63" s="7" t="s">
        <v>258</v>
      </c>
      <c r="D63" s="120" t="s">
        <v>733</v>
      </c>
      <c r="E63" s="50" t="s">
        <v>149</v>
      </c>
      <c r="F63" s="48" t="s">
        <v>149</v>
      </c>
      <c r="G63" s="48" t="s">
        <v>149</v>
      </c>
      <c r="H63" s="48"/>
      <c r="I63" s="49"/>
      <c r="J63" s="48"/>
      <c r="K63" s="48"/>
      <c r="L63" s="49"/>
      <c r="M63" s="49"/>
      <c r="N63" s="49"/>
      <c r="O63" s="124"/>
      <c r="P63" s="61"/>
      <c r="Q63" s="69"/>
      <c r="R63" s="60" t="s">
        <v>149</v>
      </c>
      <c r="S63" s="60"/>
      <c r="T63" s="61"/>
      <c r="U63" s="76"/>
      <c r="V63" s="60"/>
      <c r="W63" s="59" t="s">
        <v>149</v>
      </c>
      <c r="AD63" s="82"/>
      <c r="AE63" s="73"/>
      <c r="AF63" s="73"/>
      <c r="AG63" s="73"/>
      <c r="AH63" s="73"/>
      <c r="AI63" s="73"/>
      <c r="AJ63" s="73"/>
      <c r="AK63" s="73"/>
    </row>
    <row r="64" spans="1:37" ht="20.149999999999999" customHeight="1" x14ac:dyDescent="0.2">
      <c r="A64" s="5" t="s">
        <v>254</v>
      </c>
      <c r="B64" s="6" t="s">
        <v>206</v>
      </c>
      <c r="C64" s="7" t="s">
        <v>259</v>
      </c>
      <c r="D64" s="8" t="s">
        <v>260</v>
      </c>
      <c r="E64" s="50"/>
      <c r="F64" s="48"/>
      <c r="G64" s="48"/>
      <c r="H64" s="48"/>
      <c r="I64" s="49"/>
      <c r="J64" s="48" t="s">
        <v>149</v>
      </c>
      <c r="K64" s="48"/>
      <c r="L64" s="49"/>
      <c r="M64" s="49"/>
      <c r="N64" s="49"/>
      <c r="O64" s="124"/>
      <c r="P64" s="61"/>
      <c r="Q64" s="69"/>
      <c r="R64" s="60" t="s">
        <v>149</v>
      </c>
      <c r="S64" s="60"/>
      <c r="T64" s="61"/>
      <c r="U64" s="76"/>
      <c r="V64" s="60"/>
      <c r="AA64" s="59" t="s">
        <v>149</v>
      </c>
      <c r="AD64" s="82"/>
      <c r="AE64" s="73"/>
      <c r="AF64" s="73"/>
      <c r="AG64" s="73"/>
      <c r="AH64" s="73"/>
      <c r="AI64" s="73"/>
      <c r="AJ64" s="73"/>
      <c r="AK64" s="73"/>
    </row>
    <row r="65" spans="1:37" ht="20.149999999999999" customHeight="1" x14ac:dyDescent="0.2">
      <c r="A65" s="198" t="s">
        <v>254</v>
      </c>
      <c r="B65" s="199" t="s">
        <v>188</v>
      </c>
      <c r="C65" s="200" t="s">
        <v>261</v>
      </c>
      <c r="D65" s="201" t="s">
        <v>262</v>
      </c>
      <c r="E65" s="50"/>
      <c r="F65" s="102"/>
      <c r="G65" s="102"/>
      <c r="H65" s="102"/>
      <c r="I65" s="103"/>
      <c r="J65" s="102" t="s">
        <v>149</v>
      </c>
      <c r="K65" s="102"/>
      <c r="L65" s="103"/>
      <c r="M65" s="103"/>
      <c r="N65" s="103"/>
      <c r="O65" s="125"/>
      <c r="P65" s="61"/>
      <c r="Q65" s="69" t="s">
        <v>149</v>
      </c>
      <c r="R65" s="60"/>
      <c r="S65" s="60"/>
      <c r="T65" s="61"/>
      <c r="U65" s="76"/>
      <c r="V65" s="60"/>
      <c r="AD65" s="82"/>
      <c r="AE65" s="73"/>
      <c r="AF65" s="73"/>
      <c r="AG65" s="73"/>
      <c r="AH65" s="73" t="s">
        <v>149</v>
      </c>
      <c r="AI65" s="73"/>
      <c r="AJ65" s="73"/>
      <c r="AK65" s="73"/>
    </row>
    <row r="66" spans="1:37" ht="20.149999999999999" customHeight="1" x14ac:dyDescent="0.2">
      <c r="A66" s="198" t="s">
        <v>254</v>
      </c>
      <c r="B66" s="199" t="s">
        <v>188</v>
      </c>
      <c r="C66" s="200" t="s">
        <v>263</v>
      </c>
      <c r="D66" s="204" t="s">
        <v>735</v>
      </c>
      <c r="E66" s="50"/>
      <c r="F66" s="102"/>
      <c r="G66" s="102"/>
      <c r="H66" s="102"/>
      <c r="I66" s="103"/>
      <c r="J66" s="102"/>
      <c r="K66" s="102" t="s">
        <v>149</v>
      </c>
      <c r="L66" s="102" t="s">
        <v>146</v>
      </c>
      <c r="M66" s="103"/>
      <c r="N66" s="103"/>
      <c r="O66" s="125"/>
      <c r="P66" s="61"/>
      <c r="Q66" s="69"/>
      <c r="R66" s="60" t="s">
        <v>149</v>
      </c>
      <c r="S66" s="60"/>
      <c r="T66" s="61"/>
      <c r="U66" s="76"/>
      <c r="V66" s="60"/>
      <c r="AD66" s="82"/>
      <c r="AE66" s="73"/>
      <c r="AF66" s="73"/>
      <c r="AG66" s="73"/>
      <c r="AH66" s="73"/>
      <c r="AI66" s="73"/>
      <c r="AJ66" s="73"/>
      <c r="AK66" s="73" t="s">
        <v>149</v>
      </c>
    </row>
    <row r="67" spans="1:37" ht="20.149999999999999" customHeight="1" x14ac:dyDescent="0.2">
      <c r="A67" s="5" t="s">
        <v>254</v>
      </c>
      <c r="B67" s="6" t="s">
        <v>12</v>
      </c>
      <c r="C67" s="7" t="s">
        <v>258</v>
      </c>
      <c r="D67" s="112" t="s">
        <v>734</v>
      </c>
      <c r="E67" s="50" t="s">
        <v>146</v>
      </c>
      <c r="F67" s="48" t="s">
        <v>146</v>
      </c>
      <c r="G67" s="48"/>
      <c r="H67" s="48"/>
      <c r="I67" s="49"/>
      <c r="J67" s="48"/>
      <c r="K67" s="48"/>
      <c r="L67" s="49"/>
      <c r="M67" s="49"/>
      <c r="N67" s="49"/>
      <c r="O67" s="124"/>
      <c r="P67" s="61"/>
      <c r="Q67" s="69"/>
      <c r="R67" s="60" t="s">
        <v>146</v>
      </c>
      <c r="S67" s="60"/>
      <c r="T67" s="61"/>
      <c r="U67" s="76"/>
      <c r="V67" s="60"/>
      <c r="W67" s="59" t="s">
        <v>146</v>
      </c>
      <c r="AD67" s="82"/>
      <c r="AE67" s="73"/>
      <c r="AF67" s="73"/>
      <c r="AG67" s="73"/>
      <c r="AH67" s="73"/>
      <c r="AI67" s="73"/>
      <c r="AJ67" s="73"/>
      <c r="AK67" s="73"/>
    </row>
    <row r="68" spans="1:37" ht="20.149999999999999" customHeight="1" x14ac:dyDescent="0.2">
      <c r="A68" s="31">
        <f>COUNTIF(A61:A67,"栃木県")</f>
        <v>7</v>
      </c>
      <c r="B68" s="32">
        <f>COUNTIF(B61:C67,"＊")</f>
        <v>5</v>
      </c>
      <c r="C68" s="35"/>
      <c r="D68" s="38" t="s">
        <v>476</v>
      </c>
      <c r="E68" s="52">
        <f>COUNTIF(E61:E67,"○")</f>
        <v>3</v>
      </c>
      <c r="F68" s="52">
        <f>COUNTIF(F61:F67,"○")</f>
        <v>3</v>
      </c>
      <c r="G68" s="52">
        <f>COUNTIF(G61:G67,"○")</f>
        <v>1</v>
      </c>
      <c r="H68" s="52">
        <f t="shared" ref="H68:P68" si="21">COUNTIF(H61:H66,"○")</f>
        <v>0</v>
      </c>
      <c r="I68" s="52">
        <f t="shared" si="21"/>
        <v>0</v>
      </c>
      <c r="J68" s="52">
        <f t="shared" si="21"/>
        <v>3</v>
      </c>
      <c r="K68" s="52">
        <f t="shared" si="21"/>
        <v>1</v>
      </c>
      <c r="L68" s="52">
        <f t="shared" si="21"/>
        <v>1</v>
      </c>
      <c r="M68" s="52">
        <f t="shared" si="21"/>
        <v>0</v>
      </c>
      <c r="N68" s="52">
        <f t="shared" si="21"/>
        <v>0</v>
      </c>
      <c r="O68" s="52">
        <f t="shared" si="21"/>
        <v>0</v>
      </c>
      <c r="P68" s="62">
        <f t="shared" si="21"/>
        <v>0</v>
      </c>
      <c r="Q68" s="52">
        <f>COUNTIF(Q61:Q67,"○")</f>
        <v>1</v>
      </c>
      <c r="R68" s="52">
        <f>COUNTIF(R61:R67,"○")</f>
        <v>6</v>
      </c>
      <c r="S68" s="52">
        <f>COUNTIF(S61:S67,"○")</f>
        <v>0</v>
      </c>
      <c r="T68" s="52">
        <f>COUNTIF(T61:T67,"○")</f>
        <v>0</v>
      </c>
      <c r="U68" s="78"/>
      <c r="V68" s="52">
        <f>COUNTIF(V61:V66,"○")</f>
        <v>0</v>
      </c>
      <c r="W68" s="52">
        <f>COUNTIF(W61:W67,"○")</f>
        <v>3</v>
      </c>
      <c r="X68" s="52">
        <f>COUNTIF(X61:X67,"○")</f>
        <v>0</v>
      </c>
      <c r="Y68" s="52">
        <f>COUNTIF(Y61:Y67,"○")</f>
        <v>0</v>
      </c>
      <c r="Z68" s="52">
        <f>COUNTIF(Z61:Z67,"○")</f>
        <v>0</v>
      </c>
      <c r="AA68" s="52">
        <f>COUNTIF(AA61:AA67,"○")</f>
        <v>2</v>
      </c>
      <c r="AB68" s="52">
        <f t="shared" ref="AB68:AK68" si="22">COUNTIF(AB61:AB66,"○")</f>
        <v>0</v>
      </c>
      <c r="AC68" s="62">
        <f t="shared" si="22"/>
        <v>0</v>
      </c>
      <c r="AD68" s="83">
        <f t="shared" si="22"/>
        <v>0</v>
      </c>
      <c r="AE68" s="52">
        <f t="shared" si="22"/>
        <v>0</v>
      </c>
      <c r="AF68" s="52">
        <f t="shared" si="22"/>
        <v>0</v>
      </c>
      <c r="AG68" s="52">
        <f t="shared" si="22"/>
        <v>0</v>
      </c>
      <c r="AH68" s="52">
        <f t="shared" si="22"/>
        <v>1</v>
      </c>
      <c r="AI68" s="52">
        <f t="shared" si="22"/>
        <v>0</v>
      </c>
      <c r="AJ68" s="52">
        <f t="shared" si="22"/>
        <v>0</v>
      </c>
      <c r="AK68" s="52">
        <f t="shared" si="22"/>
        <v>1</v>
      </c>
    </row>
    <row r="69" spans="1:37" ht="20.149999999999999" customHeight="1" x14ac:dyDescent="0.2">
      <c r="A69" s="5" t="s">
        <v>264</v>
      </c>
      <c r="B69" s="6" t="s">
        <v>206</v>
      </c>
      <c r="C69" s="7" t="s">
        <v>265</v>
      </c>
      <c r="D69" s="8" t="s">
        <v>266</v>
      </c>
      <c r="E69" s="50" t="s">
        <v>149</v>
      </c>
      <c r="F69" s="48" t="s">
        <v>149</v>
      </c>
      <c r="G69" s="48"/>
      <c r="H69" s="48"/>
      <c r="I69" s="49"/>
      <c r="J69" s="48"/>
      <c r="K69" s="48"/>
      <c r="L69" s="49"/>
      <c r="M69" s="49"/>
      <c r="N69" s="49"/>
      <c r="O69" s="124"/>
      <c r="P69" s="61"/>
      <c r="Q69" s="69"/>
      <c r="R69" s="60" t="s">
        <v>149</v>
      </c>
      <c r="S69" s="60"/>
      <c r="T69" s="61"/>
      <c r="U69" s="76"/>
      <c r="V69" s="60"/>
      <c r="W69" s="59" t="s">
        <v>149</v>
      </c>
      <c r="AD69" s="82"/>
      <c r="AE69" s="73"/>
      <c r="AF69" s="73"/>
      <c r="AG69" s="73"/>
      <c r="AH69" s="73"/>
      <c r="AI69" s="73"/>
      <c r="AJ69" s="73"/>
      <c r="AK69" s="73"/>
    </row>
    <row r="70" spans="1:37" ht="20.149999999999999" customHeight="1" x14ac:dyDescent="0.2">
      <c r="A70" s="198" t="s">
        <v>264</v>
      </c>
      <c r="B70" s="199" t="s">
        <v>188</v>
      </c>
      <c r="C70" s="200"/>
      <c r="D70" s="201" t="s">
        <v>630</v>
      </c>
      <c r="E70" s="50" t="s">
        <v>149</v>
      </c>
      <c r="F70" s="48" t="s">
        <v>149</v>
      </c>
      <c r="G70" s="48"/>
      <c r="H70" s="48"/>
      <c r="I70" s="49"/>
      <c r="J70" s="48"/>
      <c r="K70" s="48"/>
      <c r="L70" s="49"/>
      <c r="M70" s="49"/>
      <c r="N70" s="49"/>
      <c r="O70" s="124"/>
      <c r="P70" s="61"/>
      <c r="Q70" s="69"/>
      <c r="R70" s="60" t="s">
        <v>149</v>
      </c>
      <c r="S70" s="60"/>
      <c r="T70" s="61"/>
      <c r="U70" s="76"/>
      <c r="V70" s="60"/>
      <c r="AD70" s="82"/>
      <c r="AE70" s="73" t="s">
        <v>149</v>
      </c>
      <c r="AF70" s="73"/>
      <c r="AG70" s="73"/>
      <c r="AH70" s="73"/>
      <c r="AI70" s="73"/>
      <c r="AJ70" s="73"/>
      <c r="AK70" s="73"/>
    </row>
    <row r="71" spans="1:37" ht="20.149999999999999" customHeight="1" x14ac:dyDescent="0.2">
      <c r="A71" s="5" t="s">
        <v>264</v>
      </c>
      <c r="B71" s="6" t="s">
        <v>206</v>
      </c>
      <c r="C71" s="7" t="s">
        <v>267</v>
      </c>
      <c r="D71" s="8" t="s">
        <v>268</v>
      </c>
      <c r="E71" s="50"/>
      <c r="F71" s="48"/>
      <c r="G71" s="48"/>
      <c r="H71" s="48"/>
      <c r="I71" s="49"/>
      <c r="J71" s="48" t="s">
        <v>149</v>
      </c>
      <c r="K71" s="48"/>
      <c r="L71" s="49"/>
      <c r="M71" s="49"/>
      <c r="N71" s="49"/>
      <c r="O71" s="124"/>
      <c r="P71" s="61"/>
      <c r="Q71" s="69"/>
      <c r="R71" s="60" t="s">
        <v>149</v>
      </c>
      <c r="S71" s="60"/>
      <c r="T71" s="61"/>
      <c r="U71" s="76"/>
      <c r="V71" s="60"/>
      <c r="AA71" s="59" t="s">
        <v>149</v>
      </c>
      <c r="AD71" s="82"/>
      <c r="AE71" s="73"/>
      <c r="AF71" s="73"/>
      <c r="AG71" s="73"/>
      <c r="AH71" s="73"/>
      <c r="AI71" s="73"/>
      <c r="AJ71" s="73"/>
      <c r="AK71" s="73"/>
    </row>
    <row r="72" spans="1:37" ht="20.149999999999999" customHeight="1" x14ac:dyDescent="0.2">
      <c r="A72" s="5" t="s">
        <v>264</v>
      </c>
      <c r="B72" s="6" t="s">
        <v>206</v>
      </c>
      <c r="C72" s="7" t="s">
        <v>269</v>
      </c>
      <c r="D72" s="9" t="s">
        <v>270</v>
      </c>
      <c r="E72" s="50" t="s">
        <v>149</v>
      </c>
      <c r="F72" s="48" t="s">
        <v>149</v>
      </c>
      <c r="G72" s="48" t="s">
        <v>149</v>
      </c>
      <c r="H72" s="48"/>
      <c r="I72" s="49"/>
      <c r="J72" s="48"/>
      <c r="K72" s="48"/>
      <c r="L72" s="49"/>
      <c r="M72" s="49"/>
      <c r="N72" s="49"/>
      <c r="O72" s="124"/>
      <c r="P72" s="61"/>
      <c r="Q72" s="69"/>
      <c r="R72" s="60" t="s">
        <v>149</v>
      </c>
      <c r="S72" s="60"/>
      <c r="T72" s="61"/>
      <c r="U72" s="76"/>
      <c r="V72" s="60"/>
      <c r="W72" s="59" t="s">
        <v>149</v>
      </c>
      <c r="AD72" s="82"/>
      <c r="AE72" s="73"/>
      <c r="AF72" s="73"/>
      <c r="AG72" s="73"/>
      <c r="AH72" s="73"/>
      <c r="AI72" s="73"/>
      <c r="AJ72" s="73"/>
      <c r="AK72" s="73"/>
    </row>
    <row r="73" spans="1:37" ht="20.149999999999999" customHeight="1" x14ac:dyDescent="0.2">
      <c r="A73" s="5" t="s">
        <v>264</v>
      </c>
      <c r="B73" s="6" t="s">
        <v>12</v>
      </c>
      <c r="C73" s="7"/>
      <c r="D73" s="120" t="s">
        <v>810</v>
      </c>
      <c r="E73" s="119" t="s">
        <v>664</v>
      </c>
      <c r="F73" s="48" t="s">
        <v>664</v>
      </c>
      <c r="G73" s="48"/>
      <c r="H73" s="48"/>
      <c r="I73" s="49"/>
      <c r="J73" s="48"/>
      <c r="K73" s="48"/>
      <c r="L73" s="49"/>
      <c r="M73" s="49"/>
      <c r="N73" s="49"/>
      <c r="O73" s="124"/>
      <c r="P73" s="61"/>
      <c r="Q73" s="69"/>
      <c r="R73" s="60" t="s">
        <v>664</v>
      </c>
      <c r="S73" s="60"/>
      <c r="T73" s="61"/>
      <c r="U73" s="76"/>
      <c r="V73" s="60"/>
      <c r="W73" s="59" t="s">
        <v>664</v>
      </c>
      <c r="AD73" s="82"/>
      <c r="AE73" s="73"/>
      <c r="AF73" s="73"/>
      <c r="AG73" s="73"/>
      <c r="AH73" s="73"/>
      <c r="AI73" s="73"/>
      <c r="AJ73" s="73"/>
      <c r="AK73" s="73"/>
    </row>
    <row r="74" spans="1:37" ht="20.149999999999999" customHeight="1" x14ac:dyDescent="0.2">
      <c r="A74" s="198" t="s">
        <v>264</v>
      </c>
      <c r="B74" s="206" t="s">
        <v>188</v>
      </c>
      <c r="C74" s="200"/>
      <c r="D74" s="207" t="s">
        <v>801</v>
      </c>
      <c r="E74" s="119" t="s">
        <v>800</v>
      </c>
      <c r="F74" s="48" t="s">
        <v>800</v>
      </c>
      <c r="G74" s="48"/>
      <c r="H74" s="48"/>
      <c r="I74" s="49"/>
      <c r="J74" s="48"/>
      <c r="K74" s="48"/>
      <c r="L74" s="49"/>
      <c r="M74" s="49"/>
      <c r="N74" s="49"/>
      <c r="O74" s="124"/>
      <c r="P74" s="61"/>
      <c r="Q74" s="69"/>
      <c r="R74" s="60" t="s">
        <v>800</v>
      </c>
      <c r="S74" s="60"/>
      <c r="T74" s="61"/>
      <c r="U74" s="76"/>
      <c r="V74" s="60"/>
      <c r="AD74" s="82"/>
      <c r="AE74" s="73" t="s">
        <v>800</v>
      </c>
      <c r="AF74" s="73"/>
      <c r="AG74" s="73"/>
      <c r="AH74" s="73"/>
      <c r="AI74" s="73"/>
      <c r="AJ74" s="73"/>
      <c r="AK74" s="73"/>
    </row>
    <row r="75" spans="1:37" ht="20.149999999999999" customHeight="1" x14ac:dyDescent="0.2">
      <c r="A75" s="31">
        <f>COUNTIF(A69:A74,"群馬県")</f>
        <v>6</v>
      </c>
      <c r="B75" s="32">
        <f>COUNTIF(B69:B74,"＊")</f>
        <v>4</v>
      </c>
      <c r="C75" s="35"/>
      <c r="D75" s="36" t="s">
        <v>477</v>
      </c>
      <c r="E75" s="52">
        <f>COUNTIF(E69:E74,"○")</f>
        <v>5</v>
      </c>
      <c r="F75" s="52">
        <f t="shared" ref="F75:AK75" si="23">COUNTIF(F69:F74,"○")</f>
        <v>5</v>
      </c>
      <c r="G75" s="52">
        <f t="shared" si="23"/>
        <v>1</v>
      </c>
      <c r="H75" s="52">
        <f t="shared" si="23"/>
        <v>0</v>
      </c>
      <c r="I75" s="52">
        <f t="shared" si="23"/>
        <v>0</v>
      </c>
      <c r="J75" s="52">
        <f t="shared" si="23"/>
        <v>1</v>
      </c>
      <c r="K75" s="52">
        <f t="shared" si="23"/>
        <v>0</v>
      </c>
      <c r="L75" s="52">
        <f t="shared" si="23"/>
        <v>0</v>
      </c>
      <c r="M75" s="52">
        <f t="shared" si="23"/>
        <v>0</v>
      </c>
      <c r="N75" s="52">
        <f t="shared" si="23"/>
        <v>0</v>
      </c>
      <c r="O75" s="52">
        <f t="shared" si="23"/>
        <v>0</v>
      </c>
      <c r="P75" s="52">
        <f t="shared" si="23"/>
        <v>0</v>
      </c>
      <c r="Q75" s="52">
        <f t="shared" si="23"/>
        <v>0</v>
      </c>
      <c r="R75" s="52">
        <f t="shared" si="23"/>
        <v>6</v>
      </c>
      <c r="S75" s="52">
        <f t="shared" si="23"/>
        <v>0</v>
      </c>
      <c r="T75" s="52">
        <f t="shared" si="23"/>
        <v>0</v>
      </c>
      <c r="U75" s="52">
        <f t="shared" si="23"/>
        <v>0</v>
      </c>
      <c r="V75" s="52">
        <f t="shared" si="23"/>
        <v>0</v>
      </c>
      <c r="W75" s="52">
        <f t="shared" si="23"/>
        <v>3</v>
      </c>
      <c r="X75" s="52">
        <f t="shared" si="23"/>
        <v>0</v>
      </c>
      <c r="Y75" s="52">
        <f t="shared" si="23"/>
        <v>0</v>
      </c>
      <c r="Z75" s="52">
        <f t="shared" si="23"/>
        <v>0</v>
      </c>
      <c r="AA75" s="52">
        <f t="shared" si="23"/>
        <v>1</v>
      </c>
      <c r="AB75" s="52">
        <f t="shared" si="23"/>
        <v>0</v>
      </c>
      <c r="AC75" s="52">
        <f t="shared" si="23"/>
        <v>0</v>
      </c>
      <c r="AD75" s="52">
        <f t="shared" si="23"/>
        <v>0</v>
      </c>
      <c r="AE75" s="52">
        <f t="shared" si="23"/>
        <v>2</v>
      </c>
      <c r="AF75" s="52">
        <f t="shared" si="23"/>
        <v>0</v>
      </c>
      <c r="AG75" s="52">
        <f t="shared" si="23"/>
        <v>0</v>
      </c>
      <c r="AH75" s="52">
        <f t="shared" si="23"/>
        <v>0</v>
      </c>
      <c r="AI75" s="52">
        <f t="shared" si="23"/>
        <v>0</v>
      </c>
      <c r="AJ75" s="52">
        <f t="shared" si="23"/>
        <v>0</v>
      </c>
      <c r="AK75" s="52">
        <f t="shared" si="23"/>
        <v>0</v>
      </c>
    </row>
    <row r="76" spans="1:37" ht="20.149999999999999" customHeight="1" x14ac:dyDescent="0.2">
      <c r="A76" s="5" t="s">
        <v>271</v>
      </c>
      <c r="B76" s="6" t="s">
        <v>173</v>
      </c>
      <c r="C76" s="7" t="s">
        <v>272</v>
      </c>
      <c r="D76" s="101" t="s">
        <v>643</v>
      </c>
      <c r="E76" s="50"/>
      <c r="F76" s="48"/>
      <c r="G76" s="48"/>
      <c r="H76" s="48"/>
      <c r="I76" s="49"/>
      <c r="J76" s="48"/>
      <c r="K76" s="48" t="s">
        <v>642</v>
      </c>
      <c r="L76" s="48" t="s">
        <v>650</v>
      </c>
      <c r="M76" s="48" t="s">
        <v>650</v>
      </c>
      <c r="N76" s="48" t="s">
        <v>650</v>
      </c>
      <c r="O76" s="124"/>
      <c r="P76" s="61"/>
      <c r="Q76" s="69"/>
      <c r="R76" s="60" t="s">
        <v>149</v>
      </c>
      <c r="S76" s="60"/>
      <c r="T76" s="61"/>
      <c r="U76" s="76"/>
      <c r="V76" s="60"/>
      <c r="AC76" s="59" t="s">
        <v>653</v>
      </c>
      <c r="AD76" s="82"/>
      <c r="AE76" s="73"/>
      <c r="AF76" s="73"/>
      <c r="AG76" s="73"/>
      <c r="AH76" s="73"/>
      <c r="AI76" s="73"/>
      <c r="AJ76" s="73"/>
      <c r="AK76" s="73"/>
    </row>
    <row r="77" spans="1:37" ht="20.149999999999999" customHeight="1" x14ac:dyDescent="0.2">
      <c r="A77" s="5" t="s">
        <v>271</v>
      </c>
      <c r="B77" s="6" t="s">
        <v>229</v>
      </c>
      <c r="C77" s="7" t="s">
        <v>273</v>
      </c>
      <c r="D77" s="8" t="s">
        <v>274</v>
      </c>
      <c r="E77" s="50" t="s">
        <v>149</v>
      </c>
      <c r="F77" s="48" t="s">
        <v>149</v>
      </c>
      <c r="G77" s="48"/>
      <c r="H77" s="48"/>
      <c r="I77" s="49"/>
      <c r="J77" s="48"/>
      <c r="K77" s="48"/>
      <c r="L77" s="49"/>
      <c r="M77" s="49"/>
      <c r="N77" s="49"/>
      <c r="O77" s="124"/>
      <c r="P77" s="61"/>
      <c r="Q77" s="69"/>
      <c r="R77" s="60" t="s">
        <v>149</v>
      </c>
      <c r="S77" s="60"/>
      <c r="T77" s="61"/>
      <c r="U77" s="76"/>
      <c r="V77" s="60"/>
      <c r="W77" s="59" t="s">
        <v>149</v>
      </c>
      <c r="AD77" s="82"/>
      <c r="AE77" s="73"/>
      <c r="AF77" s="73"/>
      <c r="AG77" s="73"/>
      <c r="AH77" s="73"/>
      <c r="AI77" s="73"/>
      <c r="AJ77" s="73"/>
      <c r="AK77" s="73"/>
    </row>
    <row r="78" spans="1:37" ht="20.149999999999999" customHeight="1" x14ac:dyDescent="0.2">
      <c r="A78" s="5" t="s">
        <v>271</v>
      </c>
      <c r="B78" s="6" t="s">
        <v>161</v>
      </c>
      <c r="C78" s="7" t="s">
        <v>275</v>
      </c>
      <c r="D78" s="8" t="s">
        <v>843</v>
      </c>
      <c r="E78" s="50" t="s">
        <v>149</v>
      </c>
      <c r="F78" s="48" t="s">
        <v>149</v>
      </c>
      <c r="G78" s="48"/>
      <c r="H78" s="48"/>
      <c r="I78" s="49"/>
      <c r="J78" s="48"/>
      <c r="K78" s="48"/>
      <c r="L78" s="49"/>
      <c r="M78" s="49"/>
      <c r="N78" s="49"/>
      <c r="O78" s="124"/>
      <c r="P78" s="61"/>
      <c r="Q78" s="69"/>
      <c r="R78" s="60" t="s">
        <v>149</v>
      </c>
      <c r="S78" s="60"/>
      <c r="T78" s="61"/>
      <c r="U78" s="76"/>
      <c r="V78" s="60"/>
      <c r="W78" s="59" t="s">
        <v>149</v>
      </c>
      <c r="AD78" s="82"/>
      <c r="AE78" s="73"/>
      <c r="AF78" s="73"/>
      <c r="AG78" s="73"/>
      <c r="AH78" s="73"/>
      <c r="AI78" s="73"/>
      <c r="AJ78" s="73"/>
      <c r="AK78" s="73"/>
    </row>
    <row r="79" spans="1:37" ht="20.149999999999999" customHeight="1" x14ac:dyDescent="0.2">
      <c r="A79" s="5" t="s">
        <v>271</v>
      </c>
      <c r="B79" s="6" t="s">
        <v>200</v>
      </c>
      <c r="C79" s="7" t="s">
        <v>276</v>
      </c>
      <c r="D79" s="9" t="s">
        <v>277</v>
      </c>
      <c r="E79" s="50"/>
      <c r="F79" s="48"/>
      <c r="G79" s="48"/>
      <c r="H79" s="48"/>
      <c r="I79" s="49"/>
      <c r="J79" s="48" t="s">
        <v>149</v>
      </c>
      <c r="K79" s="48"/>
      <c r="L79" s="49"/>
      <c r="M79" s="49"/>
      <c r="N79" s="49"/>
      <c r="O79" s="124"/>
      <c r="P79" s="61"/>
      <c r="Q79" s="69" t="s">
        <v>149</v>
      </c>
      <c r="R79" s="60"/>
      <c r="S79" s="60"/>
      <c r="T79" s="61"/>
      <c r="U79" s="76"/>
      <c r="V79" s="60"/>
      <c r="Z79" s="59" t="s">
        <v>149</v>
      </c>
      <c r="AD79" s="82"/>
      <c r="AE79" s="73"/>
      <c r="AF79" s="73"/>
      <c r="AG79" s="73"/>
      <c r="AH79" s="73"/>
      <c r="AI79" s="73"/>
      <c r="AJ79" s="73"/>
      <c r="AK79" s="73"/>
    </row>
    <row r="80" spans="1:37" ht="20.149999999999999" customHeight="1" x14ac:dyDescent="0.2">
      <c r="A80" s="5" t="s">
        <v>271</v>
      </c>
      <c r="B80" s="6" t="s">
        <v>229</v>
      </c>
      <c r="C80" s="7" t="s">
        <v>278</v>
      </c>
      <c r="D80" s="113" t="s">
        <v>737</v>
      </c>
      <c r="E80" s="50"/>
      <c r="F80" s="48"/>
      <c r="G80" s="48"/>
      <c r="H80" s="48"/>
      <c r="I80" s="49"/>
      <c r="J80" s="48" t="s">
        <v>149</v>
      </c>
      <c r="K80" s="48"/>
      <c r="L80" s="49"/>
      <c r="M80" s="49"/>
      <c r="N80" s="49"/>
      <c r="O80" s="124"/>
      <c r="P80" s="61"/>
      <c r="Q80" s="69"/>
      <c r="R80" s="60" t="s">
        <v>149</v>
      </c>
      <c r="S80" s="60"/>
      <c r="T80" s="61"/>
      <c r="U80" s="76"/>
      <c r="V80" s="60"/>
      <c r="AA80" s="59" t="s">
        <v>149</v>
      </c>
      <c r="AD80" s="82"/>
      <c r="AE80" s="73"/>
      <c r="AF80" s="73"/>
      <c r="AG80" s="73"/>
      <c r="AH80" s="73"/>
      <c r="AI80" s="73"/>
      <c r="AJ80" s="73"/>
      <c r="AK80" s="73"/>
    </row>
    <row r="81" spans="1:37" ht="20.149999999999999" customHeight="1" x14ac:dyDescent="0.2">
      <c r="A81" s="5" t="s">
        <v>271</v>
      </c>
      <c r="B81" s="6" t="s">
        <v>279</v>
      </c>
      <c r="C81" s="7" t="s">
        <v>280</v>
      </c>
      <c r="D81" s="8" t="s">
        <v>281</v>
      </c>
      <c r="E81" s="50"/>
      <c r="F81" s="48"/>
      <c r="G81" s="48"/>
      <c r="H81" s="48"/>
      <c r="I81" s="49"/>
      <c r="J81" s="48" t="s">
        <v>149</v>
      </c>
      <c r="K81" s="48"/>
      <c r="L81" s="49"/>
      <c r="M81" s="49"/>
      <c r="N81" s="49"/>
      <c r="O81" s="124"/>
      <c r="P81" s="61"/>
      <c r="Q81" s="60" t="s">
        <v>149</v>
      </c>
      <c r="R81" s="60"/>
      <c r="S81" s="60"/>
      <c r="T81" s="61"/>
      <c r="U81" s="76"/>
      <c r="V81" s="60"/>
      <c r="Z81" s="59" t="s">
        <v>149</v>
      </c>
      <c r="AD81" s="82"/>
      <c r="AE81" s="73"/>
      <c r="AF81" s="73"/>
      <c r="AG81" s="73"/>
      <c r="AH81" s="73"/>
      <c r="AI81" s="73"/>
      <c r="AJ81" s="73"/>
      <c r="AK81" s="73"/>
    </row>
    <row r="82" spans="1:37" ht="20.149999999999999" customHeight="1" x14ac:dyDescent="0.2">
      <c r="A82" s="5" t="s">
        <v>271</v>
      </c>
      <c r="B82" s="6" t="s">
        <v>170</v>
      </c>
      <c r="C82" s="7" t="s">
        <v>282</v>
      </c>
      <c r="D82" s="8" t="s">
        <v>283</v>
      </c>
      <c r="E82" s="50"/>
      <c r="F82" s="48"/>
      <c r="G82" s="48"/>
      <c r="H82" s="48"/>
      <c r="I82" s="49"/>
      <c r="J82" s="48" t="s">
        <v>149</v>
      </c>
      <c r="K82" s="48"/>
      <c r="L82" s="49"/>
      <c r="M82" s="49"/>
      <c r="N82" s="49"/>
      <c r="O82" s="124"/>
      <c r="P82" s="61"/>
      <c r="Q82" s="69"/>
      <c r="R82" s="60" t="s">
        <v>149</v>
      </c>
      <c r="S82" s="60"/>
      <c r="T82" s="61"/>
      <c r="U82" s="76"/>
      <c r="V82" s="60"/>
      <c r="AA82" s="59" t="s">
        <v>149</v>
      </c>
      <c r="AD82" s="82"/>
      <c r="AE82" s="73"/>
      <c r="AF82" s="73"/>
      <c r="AG82" s="73"/>
      <c r="AH82" s="73"/>
      <c r="AI82" s="73"/>
      <c r="AJ82" s="73"/>
      <c r="AK82" s="73"/>
    </row>
    <row r="83" spans="1:37" ht="20.149999999999999" customHeight="1" x14ac:dyDescent="0.2">
      <c r="A83" s="198" t="s">
        <v>271</v>
      </c>
      <c r="B83" s="199" t="s">
        <v>188</v>
      </c>
      <c r="C83" s="200" t="s">
        <v>526</v>
      </c>
      <c r="D83" s="201" t="s">
        <v>527</v>
      </c>
      <c r="E83" s="50"/>
      <c r="F83" s="102"/>
      <c r="G83" s="102"/>
      <c r="H83" s="102"/>
      <c r="I83" s="103"/>
      <c r="J83" s="102" t="s">
        <v>149</v>
      </c>
      <c r="K83" s="102"/>
      <c r="L83" s="103"/>
      <c r="M83" s="103"/>
      <c r="N83" s="103"/>
      <c r="O83" s="125"/>
      <c r="P83" s="61"/>
      <c r="Q83" s="69" t="s">
        <v>149</v>
      </c>
      <c r="R83" s="60"/>
      <c r="S83" s="60"/>
      <c r="T83" s="61"/>
      <c r="U83" s="76"/>
      <c r="V83" s="60"/>
      <c r="AD83" s="82"/>
      <c r="AE83" s="73"/>
      <c r="AF83" s="73"/>
      <c r="AG83" s="73"/>
      <c r="AH83" s="73" t="s">
        <v>149</v>
      </c>
      <c r="AI83" s="73"/>
      <c r="AJ83" s="73"/>
      <c r="AK83" s="73"/>
    </row>
    <row r="84" spans="1:37" ht="20.149999999999999" customHeight="1" x14ac:dyDescent="0.2">
      <c r="A84" s="5" t="s">
        <v>271</v>
      </c>
      <c r="B84" s="115" t="s">
        <v>658</v>
      </c>
      <c r="C84" s="7"/>
      <c r="D84" s="113" t="s">
        <v>656</v>
      </c>
      <c r="E84" s="114" t="s">
        <v>657</v>
      </c>
      <c r="F84" s="102" t="s">
        <v>657</v>
      </c>
      <c r="G84" s="102"/>
      <c r="H84" s="102"/>
      <c r="I84" s="103"/>
      <c r="J84" s="102"/>
      <c r="K84" s="102"/>
      <c r="L84" s="103"/>
      <c r="M84" s="103"/>
      <c r="N84" s="103"/>
      <c r="O84" s="125"/>
      <c r="P84" s="61"/>
      <c r="Q84" s="69"/>
      <c r="R84" s="60" t="s">
        <v>657</v>
      </c>
      <c r="S84" s="60"/>
      <c r="T84" s="61"/>
      <c r="U84" s="76"/>
      <c r="V84" s="60"/>
      <c r="W84" s="59" t="s">
        <v>657</v>
      </c>
      <c r="AD84" s="82"/>
      <c r="AE84" s="73"/>
      <c r="AF84" s="73"/>
      <c r="AG84" s="73"/>
      <c r="AH84" s="73"/>
      <c r="AI84" s="73"/>
      <c r="AJ84" s="73"/>
      <c r="AK84" s="73"/>
    </row>
    <row r="85" spans="1:37" ht="20.149999999999999" customHeight="1" x14ac:dyDescent="0.2">
      <c r="A85" s="5" t="s">
        <v>271</v>
      </c>
      <c r="B85" s="115" t="s">
        <v>188</v>
      </c>
      <c r="C85" s="7"/>
      <c r="D85" s="113" t="s">
        <v>802</v>
      </c>
      <c r="E85" s="114"/>
      <c r="F85" s="102"/>
      <c r="G85" s="102"/>
      <c r="H85" s="102"/>
      <c r="I85" s="103"/>
      <c r="J85" s="102" t="s">
        <v>800</v>
      </c>
      <c r="K85" s="102"/>
      <c r="L85" s="103"/>
      <c r="M85" s="103"/>
      <c r="N85" s="103"/>
      <c r="O85" s="125"/>
      <c r="P85" s="61"/>
      <c r="Q85" s="69"/>
      <c r="R85" s="60" t="s">
        <v>800</v>
      </c>
      <c r="S85" s="60"/>
      <c r="T85" s="61"/>
      <c r="U85" s="76"/>
      <c r="V85" s="60"/>
      <c r="AD85" s="73"/>
      <c r="AE85" s="73"/>
      <c r="AF85" s="73"/>
      <c r="AG85" s="73"/>
      <c r="AH85" s="73"/>
      <c r="AI85" s="73" t="s">
        <v>800</v>
      </c>
      <c r="AJ85" s="73"/>
      <c r="AK85" s="73"/>
    </row>
    <row r="86" spans="1:37" ht="20.149999999999999" customHeight="1" x14ac:dyDescent="0.2">
      <c r="A86" s="31">
        <f>COUNTIF(A76:A85,"埼玉県")</f>
        <v>10</v>
      </c>
      <c r="B86" s="32">
        <f>COUNTIF(B76:B85,"＊")</f>
        <v>8</v>
      </c>
      <c r="C86" s="35"/>
      <c r="D86" s="38" t="s">
        <v>478</v>
      </c>
      <c r="E86" s="52">
        <f t="shared" ref="E86:AK86" si="24">COUNTIF(E76:E85,"○")</f>
        <v>3</v>
      </c>
      <c r="F86" s="52">
        <f t="shared" si="24"/>
        <v>3</v>
      </c>
      <c r="G86" s="52">
        <f t="shared" si="24"/>
        <v>0</v>
      </c>
      <c r="H86" s="52">
        <f t="shared" si="24"/>
        <v>0</v>
      </c>
      <c r="I86" s="52">
        <f t="shared" si="24"/>
        <v>0</v>
      </c>
      <c r="J86" s="52">
        <f t="shared" si="24"/>
        <v>6</v>
      </c>
      <c r="K86" s="52">
        <f t="shared" si="24"/>
        <v>1</v>
      </c>
      <c r="L86" s="52">
        <f t="shared" si="24"/>
        <v>1</v>
      </c>
      <c r="M86" s="52">
        <f t="shared" si="24"/>
        <v>1</v>
      </c>
      <c r="N86" s="52">
        <f t="shared" si="24"/>
        <v>1</v>
      </c>
      <c r="O86" s="52">
        <f t="shared" si="24"/>
        <v>0</v>
      </c>
      <c r="P86" s="52">
        <f t="shared" si="24"/>
        <v>0</v>
      </c>
      <c r="Q86" s="52">
        <f t="shared" si="24"/>
        <v>3</v>
      </c>
      <c r="R86" s="52">
        <f t="shared" si="24"/>
        <v>7</v>
      </c>
      <c r="S86" s="52">
        <f t="shared" si="24"/>
        <v>0</v>
      </c>
      <c r="T86" s="52">
        <f t="shared" si="24"/>
        <v>0</v>
      </c>
      <c r="U86" s="52">
        <f t="shared" si="24"/>
        <v>0</v>
      </c>
      <c r="V86" s="52">
        <f t="shared" si="24"/>
        <v>0</v>
      </c>
      <c r="W86" s="52">
        <f t="shared" si="24"/>
        <v>3</v>
      </c>
      <c r="X86" s="52">
        <f t="shared" si="24"/>
        <v>0</v>
      </c>
      <c r="Y86" s="52">
        <f t="shared" si="24"/>
        <v>0</v>
      </c>
      <c r="Z86" s="52">
        <f t="shared" si="24"/>
        <v>2</v>
      </c>
      <c r="AA86" s="52">
        <f t="shared" si="24"/>
        <v>2</v>
      </c>
      <c r="AB86" s="52">
        <f t="shared" si="24"/>
        <v>0</v>
      </c>
      <c r="AC86" s="52">
        <f t="shared" si="24"/>
        <v>1</v>
      </c>
      <c r="AD86" s="52">
        <f t="shared" si="24"/>
        <v>0</v>
      </c>
      <c r="AE86" s="52">
        <f t="shared" si="24"/>
        <v>0</v>
      </c>
      <c r="AF86" s="52">
        <f t="shared" si="24"/>
        <v>0</v>
      </c>
      <c r="AG86" s="52">
        <f t="shared" si="24"/>
        <v>0</v>
      </c>
      <c r="AH86" s="52">
        <f t="shared" si="24"/>
        <v>1</v>
      </c>
      <c r="AI86" s="52">
        <f t="shared" si="24"/>
        <v>1</v>
      </c>
      <c r="AJ86" s="52">
        <f t="shared" si="24"/>
        <v>0</v>
      </c>
      <c r="AK86" s="52">
        <f t="shared" si="24"/>
        <v>0</v>
      </c>
    </row>
    <row r="87" spans="1:37" ht="20.149999999999999" customHeight="1" x14ac:dyDescent="0.2">
      <c r="A87" s="5" t="s">
        <v>284</v>
      </c>
      <c r="B87" s="6" t="s">
        <v>206</v>
      </c>
      <c r="C87" s="7" t="s">
        <v>285</v>
      </c>
      <c r="D87" s="8" t="s">
        <v>286</v>
      </c>
      <c r="E87" s="50" t="s">
        <v>149</v>
      </c>
      <c r="F87" s="48" t="s">
        <v>149</v>
      </c>
      <c r="G87" s="48"/>
      <c r="H87" s="48"/>
      <c r="I87" s="49"/>
      <c r="J87" s="48"/>
      <c r="K87" s="48"/>
      <c r="L87" s="49"/>
      <c r="M87" s="49"/>
      <c r="N87" s="49"/>
      <c r="O87" s="124"/>
      <c r="P87" s="61"/>
      <c r="Q87" s="69"/>
      <c r="R87" s="60" t="s">
        <v>149</v>
      </c>
      <c r="S87" s="60"/>
      <c r="T87" s="61"/>
      <c r="U87" s="76"/>
      <c r="V87" s="73"/>
      <c r="W87" s="59" t="s">
        <v>149</v>
      </c>
      <c r="AD87" s="82"/>
      <c r="AE87" s="73"/>
      <c r="AF87" s="73"/>
      <c r="AG87" s="73"/>
      <c r="AH87" s="73"/>
      <c r="AI87" s="73"/>
      <c r="AJ87" s="73"/>
      <c r="AK87" s="73"/>
    </row>
    <row r="88" spans="1:37" ht="20.149999999999999" customHeight="1" x14ac:dyDescent="0.2">
      <c r="A88" s="5" t="s">
        <v>284</v>
      </c>
      <c r="B88" s="6" t="s">
        <v>206</v>
      </c>
      <c r="C88" s="7" t="s">
        <v>287</v>
      </c>
      <c r="D88" s="9" t="s">
        <v>288</v>
      </c>
      <c r="E88" s="50" t="s">
        <v>149</v>
      </c>
      <c r="F88" s="48" t="s">
        <v>149</v>
      </c>
      <c r="G88" s="48"/>
      <c r="H88" s="48"/>
      <c r="I88" s="49"/>
      <c r="J88" s="48"/>
      <c r="K88" s="48"/>
      <c r="L88" s="49"/>
      <c r="M88" s="49"/>
      <c r="N88" s="49"/>
      <c r="O88" s="124"/>
      <c r="P88" s="61"/>
      <c r="Q88" s="69"/>
      <c r="R88" s="60" t="s">
        <v>149</v>
      </c>
      <c r="S88" s="60"/>
      <c r="T88" s="61"/>
      <c r="U88" s="76"/>
      <c r="V88" s="73"/>
      <c r="W88" s="59" t="s">
        <v>149</v>
      </c>
      <c r="AD88" s="82"/>
      <c r="AE88" s="73"/>
      <c r="AF88" s="73"/>
      <c r="AG88" s="73"/>
      <c r="AH88" s="73"/>
      <c r="AI88" s="73"/>
      <c r="AJ88" s="73"/>
      <c r="AK88" s="73"/>
    </row>
    <row r="89" spans="1:37" ht="20.149999999999999" customHeight="1" x14ac:dyDescent="0.2">
      <c r="A89" s="198" t="s">
        <v>284</v>
      </c>
      <c r="B89" s="199" t="s">
        <v>188</v>
      </c>
      <c r="C89" s="200" t="s">
        <v>289</v>
      </c>
      <c r="D89" s="205" t="s">
        <v>290</v>
      </c>
      <c r="E89" s="50"/>
      <c r="F89" s="48"/>
      <c r="G89" s="48"/>
      <c r="H89" s="48"/>
      <c r="I89" s="49"/>
      <c r="J89" s="48" t="s">
        <v>149</v>
      </c>
      <c r="K89" s="48"/>
      <c r="L89" s="49"/>
      <c r="M89" s="49"/>
      <c r="N89" s="49"/>
      <c r="O89" s="124"/>
      <c r="P89" s="61"/>
      <c r="Q89" s="69" t="s">
        <v>149</v>
      </c>
      <c r="R89" s="60"/>
      <c r="S89" s="60"/>
      <c r="T89" s="61"/>
      <c r="U89" s="76"/>
      <c r="V89" s="73"/>
      <c r="AD89" s="82"/>
      <c r="AE89" s="73"/>
      <c r="AF89" s="73"/>
      <c r="AG89" s="73"/>
      <c r="AH89" s="73" t="s">
        <v>149</v>
      </c>
      <c r="AI89" s="73"/>
      <c r="AJ89" s="73"/>
      <c r="AK89" s="73"/>
    </row>
    <row r="90" spans="1:37" ht="20.149999999999999" customHeight="1" x14ac:dyDescent="0.2">
      <c r="A90" s="5" t="s">
        <v>284</v>
      </c>
      <c r="B90" s="6" t="s">
        <v>206</v>
      </c>
      <c r="C90" s="7" t="s">
        <v>291</v>
      </c>
      <c r="D90" s="8" t="s">
        <v>292</v>
      </c>
      <c r="E90" s="50"/>
      <c r="F90" s="48"/>
      <c r="G90" s="48"/>
      <c r="H90" s="48"/>
      <c r="I90" s="49"/>
      <c r="J90" s="48" t="s">
        <v>149</v>
      </c>
      <c r="K90" s="48"/>
      <c r="L90" s="49"/>
      <c r="M90" s="49"/>
      <c r="N90" s="49"/>
      <c r="O90" s="124"/>
      <c r="P90" s="61"/>
      <c r="Q90" s="69"/>
      <c r="R90" s="60" t="s">
        <v>149</v>
      </c>
      <c r="S90" s="60"/>
      <c r="T90" s="61"/>
      <c r="U90" s="76"/>
      <c r="V90" s="73"/>
      <c r="AA90" s="59" t="s">
        <v>149</v>
      </c>
      <c r="AD90" s="82"/>
      <c r="AE90" s="73"/>
      <c r="AF90" s="73"/>
      <c r="AG90" s="73"/>
      <c r="AH90" s="73"/>
      <c r="AI90" s="73"/>
      <c r="AJ90" s="73"/>
      <c r="AK90" s="73"/>
    </row>
    <row r="91" spans="1:37" ht="20.149999999999999" customHeight="1" x14ac:dyDescent="0.2">
      <c r="A91" s="10" t="s">
        <v>284</v>
      </c>
      <c r="B91" s="11" t="s">
        <v>188</v>
      </c>
      <c r="C91" s="12" t="s">
        <v>293</v>
      </c>
      <c r="D91" s="123" t="s">
        <v>738</v>
      </c>
      <c r="E91" s="50"/>
      <c r="F91" s="48"/>
      <c r="G91" s="48"/>
      <c r="H91" s="48"/>
      <c r="I91" s="49"/>
      <c r="J91" s="48" t="s">
        <v>149</v>
      </c>
      <c r="K91" s="48"/>
      <c r="L91" s="49"/>
      <c r="M91" s="49"/>
      <c r="N91" s="49"/>
      <c r="O91" s="124"/>
      <c r="P91" s="61"/>
      <c r="Q91" s="69" t="s">
        <v>149</v>
      </c>
      <c r="R91" s="60"/>
      <c r="S91" s="60"/>
      <c r="T91" s="61"/>
      <c r="U91" s="76"/>
      <c r="V91" s="73"/>
      <c r="AD91" s="82"/>
      <c r="AE91" s="73"/>
      <c r="AF91" s="73"/>
      <c r="AG91" s="73"/>
      <c r="AH91" s="73" t="s">
        <v>534</v>
      </c>
      <c r="AI91" s="73"/>
      <c r="AJ91" s="73"/>
      <c r="AK91" s="73"/>
    </row>
    <row r="92" spans="1:37" ht="20.149999999999999" customHeight="1" x14ac:dyDescent="0.2">
      <c r="A92" s="5" t="s">
        <v>284</v>
      </c>
      <c r="B92" s="6" t="s">
        <v>12</v>
      </c>
      <c r="C92" s="7" t="s">
        <v>294</v>
      </c>
      <c r="D92" s="113" t="s">
        <v>811</v>
      </c>
      <c r="E92" s="50" t="s">
        <v>146</v>
      </c>
      <c r="F92" s="48"/>
      <c r="G92" s="48" t="s">
        <v>146</v>
      </c>
      <c r="H92" s="48"/>
      <c r="I92" s="49"/>
      <c r="J92" s="48"/>
      <c r="K92" s="48"/>
      <c r="L92" s="49"/>
      <c r="M92" s="49"/>
      <c r="N92" s="49"/>
      <c r="O92" s="124"/>
      <c r="P92" s="61"/>
      <c r="Q92" s="69"/>
      <c r="R92" s="60" t="s">
        <v>146</v>
      </c>
      <c r="S92" s="60"/>
      <c r="T92" s="61"/>
      <c r="U92" s="76"/>
      <c r="V92" s="73"/>
      <c r="W92" s="196" t="s">
        <v>146</v>
      </c>
      <c r="X92" s="196"/>
      <c r="Y92" s="196"/>
      <c r="Z92" s="196"/>
      <c r="AA92" s="196"/>
      <c r="AB92" s="196"/>
      <c r="AC92" s="196"/>
      <c r="AD92" s="82"/>
      <c r="AE92" s="73"/>
      <c r="AF92" s="73"/>
      <c r="AG92" s="73"/>
      <c r="AH92" s="73"/>
      <c r="AI92" s="73"/>
      <c r="AJ92" s="73"/>
      <c r="AK92" s="73"/>
    </row>
    <row r="93" spans="1:37" ht="20.149999999999999" customHeight="1" x14ac:dyDescent="0.2">
      <c r="A93" s="198" t="s">
        <v>284</v>
      </c>
      <c r="B93" s="199" t="s">
        <v>188</v>
      </c>
      <c r="C93" s="200" t="s">
        <v>294</v>
      </c>
      <c r="D93" s="202" t="s">
        <v>821</v>
      </c>
      <c r="E93" s="50" t="s">
        <v>149</v>
      </c>
      <c r="F93" s="48" t="s">
        <v>146</v>
      </c>
      <c r="G93" s="48"/>
      <c r="H93" s="48"/>
      <c r="I93" s="49"/>
      <c r="J93" s="48"/>
      <c r="K93" s="48"/>
      <c r="L93" s="49"/>
      <c r="M93" s="49"/>
      <c r="N93" s="49"/>
      <c r="O93" s="124"/>
      <c r="P93" s="61"/>
      <c r="Q93" s="69"/>
      <c r="R93" s="60" t="s">
        <v>149</v>
      </c>
      <c r="S93" s="60"/>
      <c r="T93" s="61"/>
      <c r="U93" s="76"/>
      <c r="V93" s="73"/>
      <c r="AD93" s="82"/>
      <c r="AE93" s="73" t="s">
        <v>146</v>
      </c>
      <c r="AF93" s="73"/>
      <c r="AG93" s="73"/>
      <c r="AH93" s="73"/>
      <c r="AI93" s="73"/>
      <c r="AJ93" s="73"/>
      <c r="AK93" s="73"/>
    </row>
    <row r="94" spans="1:37" ht="20.149999999999999" customHeight="1" x14ac:dyDescent="0.2">
      <c r="A94" s="31">
        <f>COUNTIF(A87:A93,"千葉県")</f>
        <v>7</v>
      </c>
      <c r="B94" s="32">
        <f>COUNTIF(B87:B93,"＊")</f>
        <v>4</v>
      </c>
      <c r="C94" s="35"/>
      <c r="D94" s="38" t="s">
        <v>479</v>
      </c>
      <c r="E94" s="52">
        <f t="shared" ref="E94:T94" si="25">COUNTIF(E87:E93,"○")</f>
        <v>4</v>
      </c>
      <c r="F94" s="52">
        <f t="shared" si="25"/>
        <v>3</v>
      </c>
      <c r="G94" s="52">
        <f t="shared" si="25"/>
        <v>1</v>
      </c>
      <c r="H94" s="52">
        <f t="shared" si="25"/>
        <v>0</v>
      </c>
      <c r="I94" s="52">
        <f t="shared" si="25"/>
        <v>0</v>
      </c>
      <c r="J94" s="52">
        <f t="shared" si="25"/>
        <v>3</v>
      </c>
      <c r="K94" s="52">
        <f t="shared" si="25"/>
        <v>0</v>
      </c>
      <c r="L94" s="52">
        <f t="shared" si="25"/>
        <v>0</v>
      </c>
      <c r="M94" s="52">
        <f t="shared" si="25"/>
        <v>0</v>
      </c>
      <c r="N94" s="52">
        <f t="shared" si="25"/>
        <v>0</v>
      </c>
      <c r="O94" s="52">
        <f t="shared" si="25"/>
        <v>0</v>
      </c>
      <c r="P94" s="62">
        <f t="shared" si="25"/>
        <v>0</v>
      </c>
      <c r="Q94" s="66">
        <f t="shared" si="25"/>
        <v>2</v>
      </c>
      <c r="R94" s="52">
        <f t="shared" si="25"/>
        <v>5</v>
      </c>
      <c r="S94" s="52">
        <f t="shared" si="25"/>
        <v>0</v>
      </c>
      <c r="T94" s="62">
        <f t="shared" si="25"/>
        <v>0</v>
      </c>
      <c r="U94" s="78"/>
      <c r="V94" s="52">
        <f t="shared" ref="V94:AK94" si="26">COUNTIF(V87:V93,"○")</f>
        <v>0</v>
      </c>
      <c r="W94" s="52">
        <f t="shared" si="26"/>
        <v>3</v>
      </c>
      <c r="X94" s="52">
        <f t="shared" si="26"/>
        <v>0</v>
      </c>
      <c r="Y94" s="52">
        <f t="shared" si="26"/>
        <v>0</v>
      </c>
      <c r="Z94" s="52">
        <f t="shared" si="26"/>
        <v>0</v>
      </c>
      <c r="AA94" s="52">
        <f t="shared" si="26"/>
        <v>1</v>
      </c>
      <c r="AB94" s="52">
        <f t="shared" si="26"/>
        <v>0</v>
      </c>
      <c r="AC94" s="62">
        <f t="shared" si="26"/>
        <v>0</v>
      </c>
      <c r="AD94" s="83">
        <f t="shared" si="26"/>
        <v>0</v>
      </c>
      <c r="AE94" s="52">
        <f t="shared" si="26"/>
        <v>1</v>
      </c>
      <c r="AF94" s="52">
        <f t="shared" si="26"/>
        <v>0</v>
      </c>
      <c r="AG94" s="52">
        <f t="shared" si="26"/>
        <v>0</v>
      </c>
      <c r="AH94" s="52">
        <f t="shared" si="26"/>
        <v>2</v>
      </c>
      <c r="AI94" s="52">
        <f t="shared" si="26"/>
        <v>0</v>
      </c>
      <c r="AJ94" s="52">
        <f t="shared" si="26"/>
        <v>0</v>
      </c>
      <c r="AK94" s="52">
        <f t="shared" si="26"/>
        <v>0</v>
      </c>
    </row>
    <row r="95" spans="1:37" ht="20.149999999999999" customHeight="1" x14ac:dyDescent="0.2">
      <c r="A95" s="5" t="s">
        <v>295</v>
      </c>
      <c r="B95" s="6" t="s">
        <v>196</v>
      </c>
      <c r="C95" s="7" t="s">
        <v>296</v>
      </c>
      <c r="D95" s="113" t="s">
        <v>739</v>
      </c>
      <c r="E95" s="50" t="s">
        <v>149</v>
      </c>
      <c r="F95" s="48" t="s">
        <v>149</v>
      </c>
      <c r="G95" s="48"/>
      <c r="H95" s="48"/>
      <c r="I95" s="49"/>
      <c r="J95" s="48"/>
      <c r="K95" s="48"/>
      <c r="L95" s="49"/>
      <c r="M95" s="49"/>
      <c r="N95" s="49"/>
      <c r="O95" s="124"/>
      <c r="P95" s="61"/>
      <c r="Q95" s="69"/>
      <c r="R95" s="60" t="s">
        <v>149</v>
      </c>
      <c r="S95" s="60"/>
      <c r="T95" s="61"/>
      <c r="U95" s="76"/>
      <c r="V95" s="60"/>
      <c r="W95" s="59" t="s">
        <v>149</v>
      </c>
      <c r="AD95" s="82"/>
      <c r="AE95" s="73"/>
      <c r="AF95" s="73"/>
      <c r="AG95" s="73"/>
      <c r="AH95" s="73"/>
      <c r="AI95" s="73"/>
      <c r="AJ95" s="73"/>
      <c r="AK95" s="73"/>
    </row>
    <row r="96" spans="1:37" ht="20.149999999999999" customHeight="1" x14ac:dyDescent="0.2">
      <c r="A96" s="5" t="s">
        <v>295</v>
      </c>
      <c r="B96" s="6" t="s">
        <v>161</v>
      </c>
      <c r="C96" s="7" t="s">
        <v>297</v>
      </c>
      <c r="D96" s="120" t="s">
        <v>298</v>
      </c>
      <c r="E96" s="50" t="s">
        <v>149</v>
      </c>
      <c r="F96" s="48" t="s">
        <v>149</v>
      </c>
      <c r="G96" s="48" t="s">
        <v>149</v>
      </c>
      <c r="H96" s="48"/>
      <c r="I96" s="49"/>
      <c r="J96" s="48"/>
      <c r="K96" s="48"/>
      <c r="L96" s="49"/>
      <c r="M96" s="49"/>
      <c r="N96" s="49"/>
      <c r="O96" s="124"/>
      <c r="P96" s="61"/>
      <c r="Q96" s="69"/>
      <c r="R96" s="60" t="s">
        <v>149</v>
      </c>
      <c r="S96" s="60"/>
      <c r="T96" s="61"/>
      <c r="U96" s="76"/>
      <c r="V96" s="60"/>
      <c r="W96" s="59" t="s">
        <v>149</v>
      </c>
      <c r="AD96" s="82"/>
      <c r="AE96" s="73"/>
      <c r="AF96" s="73"/>
      <c r="AG96" s="73"/>
      <c r="AH96" s="73"/>
      <c r="AI96" s="73"/>
      <c r="AJ96" s="73"/>
      <c r="AK96" s="73"/>
    </row>
    <row r="97" spans="1:37" ht="20.149999999999999" customHeight="1" x14ac:dyDescent="0.2">
      <c r="A97" s="5" t="s">
        <v>295</v>
      </c>
      <c r="B97" s="6" t="s">
        <v>252</v>
      </c>
      <c r="C97" s="7" t="s">
        <v>299</v>
      </c>
      <c r="D97" s="113" t="s">
        <v>740</v>
      </c>
      <c r="E97" s="50" t="s">
        <v>149</v>
      </c>
      <c r="F97" s="48" t="s">
        <v>149</v>
      </c>
      <c r="G97" s="48"/>
      <c r="H97" s="48"/>
      <c r="I97" s="49"/>
      <c r="J97" s="48"/>
      <c r="K97" s="48"/>
      <c r="L97" s="49"/>
      <c r="M97" s="49"/>
      <c r="N97" s="49"/>
      <c r="O97" s="124"/>
      <c r="P97" s="61"/>
      <c r="Q97" s="69"/>
      <c r="R97" s="60" t="s">
        <v>149</v>
      </c>
      <c r="S97" s="60"/>
      <c r="T97" s="61"/>
      <c r="U97" s="76"/>
      <c r="V97" s="60"/>
      <c r="W97" s="59" t="s">
        <v>149</v>
      </c>
      <c r="AD97" s="82"/>
      <c r="AE97" s="73"/>
      <c r="AF97" s="73"/>
      <c r="AG97" s="73"/>
      <c r="AH97" s="73"/>
      <c r="AI97" s="73"/>
      <c r="AJ97" s="73"/>
      <c r="AK97" s="73"/>
    </row>
    <row r="98" spans="1:37" ht="20.149999999999999" customHeight="1" x14ac:dyDescent="0.2">
      <c r="A98" s="5" t="s">
        <v>295</v>
      </c>
      <c r="B98" s="6" t="s">
        <v>161</v>
      </c>
      <c r="C98" s="7" t="s">
        <v>300</v>
      </c>
      <c r="D98" s="113" t="s">
        <v>741</v>
      </c>
      <c r="E98" s="50" t="s">
        <v>149</v>
      </c>
      <c r="F98" s="48" t="s">
        <v>149</v>
      </c>
      <c r="G98" s="48" t="s">
        <v>149</v>
      </c>
      <c r="H98" s="48"/>
      <c r="I98" s="49"/>
      <c r="J98" s="48"/>
      <c r="K98" s="48"/>
      <c r="L98" s="49"/>
      <c r="M98" s="49"/>
      <c r="N98" s="49"/>
      <c r="O98" s="124"/>
      <c r="P98" s="61"/>
      <c r="Q98" s="69"/>
      <c r="R98" s="60" t="s">
        <v>149</v>
      </c>
      <c r="S98" s="60"/>
      <c r="T98" s="61"/>
      <c r="U98" s="76"/>
      <c r="V98" s="60"/>
      <c r="W98" s="59" t="s">
        <v>149</v>
      </c>
      <c r="AD98" s="82"/>
      <c r="AE98" s="73"/>
      <c r="AF98" s="73"/>
      <c r="AG98" s="73"/>
      <c r="AH98" s="73"/>
      <c r="AI98" s="73"/>
      <c r="AJ98" s="73"/>
      <c r="AK98" s="73"/>
    </row>
    <row r="99" spans="1:37" ht="20.149999999999999" customHeight="1" x14ac:dyDescent="0.2">
      <c r="A99" s="5" t="s">
        <v>295</v>
      </c>
      <c r="B99" s="6" t="s">
        <v>179</v>
      </c>
      <c r="C99" s="7" t="s">
        <v>301</v>
      </c>
      <c r="D99" s="8" t="s">
        <v>302</v>
      </c>
      <c r="E99" s="50" t="s">
        <v>149</v>
      </c>
      <c r="F99" s="48" t="s">
        <v>149</v>
      </c>
      <c r="G99" s="48"/>
      <c r="H99" s="48"/>
      <c r="I99" s="49"/>
      <c r="J99" s="48"/>
      <c r="K99" s="48"/>
      <c r="L99" s="49"/>
      <c r="M99" s="49"/>
      <c r="N99" s="49"/>
      <c r="O99" s="124"/>
      <c r="P99" s="61"/>
      <c r="Q99" s="69"/>
      <c r="R99" s="60" t="s">
        <v>149</v>
      </c>
      <c r="S99" s="60"/>
      <c r="T99" s="61"/>
      <c r="U99" s="76"/>
      <c r="V99" s="60"/>
      <c r="W99" s="59" t="s">
        <v>149</v>
      </c>
      <c r="AD99" s="82"/>
      <c r="AE99" s="73"/>
      <c r="AF99" s="73"/>
      <c r="AG99" s="73"/>
      <c r="AH99" s="73"/>
      <c r="AI99" s="73"/>
      <c r="AJ99" s="73"/>
      <c r="AK99" s="73"/>
    </row>
    <row r="100" spans="1:37" ht="20.149999999999999" customHeight="1" x14ac:dyDescent="0.2">
      <c r="A100" s="5" t="s">
        <v>295</v>
      </c>
      <c r="B100" s="6" t="s">
        <v>179</v>
      </c>
      <c r="C100" s="7" t="s">
        <v>303</v>
      </c>
      <c r="D100" s="8" t="s">
        <v>304</v>
      </c>
      <c r="E100" s="50" t="s">
        <v>149</v>
      </c>
      <c r="F100" s="48" t="s">
        <v>149</v>
      </c>
      <c r="G100" s="48" t="s">
        <v>149</v>
      </c>
      <c r="H100" s="48"/>
      <c r="I100" s="49"/>
      <c r="J100" s="48"/>
      <c r="K100" s="48"/>
      <c r="L100" s="49"/>
      <c r="M100" s="49"/>
      <c r="N100" s="49"/>
      <c r="O100" s="124"/>
      <c r="P100" s="61"/>
      <c r="Q100" s="69"/>
      <c r="R100" s="60" t="s">
        <v>149</v>
      </c>
      <c r="S100" s="60"/>
      <c r="T100" s="61"/>
      <c r="U100" s="76"/>
      <c r="V100" s="60"/>
      <c r="W100" s="59" t="s">
        <v>149</v>
      </c>
      <c r="AD100" s="82"/>
      <c r="AE100" s="73"/>
      <c r="AF100" s="73"/>
      <c r="AG100" s="73"/>
      <c r="AH100" s="73"/>
      <c r="AI100" s="73"/>
      <c r="AJ100" s="73"/>
      <c r="AK100" s="73"/>
    </row>
    <row r="101" spans="1:37" ht="20.149999999999999" customHeight="1" x14ac:dyDescent="0.2">
      <c r="A101" s="5" t="s">
        <v>295</v>
      </c>
      <c r="B101" s="6" t="s">
        <v>176</v>
      </c>
      <c r="C101" s="7" t="s">
        <v>305</v>
      </c>
      <c r="D101" s="9" t="s">
        <v>306</v>
      </c>
      <c r="E101" s="50" t="s">
        <v>149</v>
      </c>
      <c r="F101" s="48" t="s">
        <v>149</v>
      </c>
      <c r="G101" s="48" t="s">
        <v>149</v>
      </c>
      <c r="H101" s="48"/>
      <c r="I101" s="49"/>
      <c r="J101" s="48"/>
      <c r="K101" s="48"/>
      <c r="L101" s="49"/>
      <c r="M101" s="49"/>
      <c r="N101" s="49"/>
      <c r="O101" s="124"/>
      <c r="P101" s="61"/>
      <c r="Q101" s="69"/>
      <c r="R101" s="60" t="s">
        <v>149</v>
      </c>
      <c r="S101" s="60"/>
      <c r="T101" s="61"/>
      <c r="U101" s="76"/>
      <c r="V101" s="60"/>
      <c r="W101" s="59" t="s">
        <v>149</v>
      </c>
      <c r="AD101" s="82"/>
      <c r="AE101" s="73"/>
      <c r="AF101" s="73"/>
      <c r="AG101" s="73"/>
      <c r="AH101" s="73"/>
      <c r="AI101" s="73"/>
      <c r="AJ101" s="73"/>
      <c r="AK101" s="73"/>
    </row>
    <row r="102" spans="1:37" ht="20.149999999999999" customHeight="1" x14ac:dyDescent="0.2">
      <c r="A102" s="5" t="s">
        <v>295</v>
      </c>
      <c r="B102" s="6" t="s">
        <v>161</v>
      </c>
      <c r="C102" s="7" t="s">
        <v>307</v>
      </c>
      <c r="D102" s="8" t="s">
        <v>308</v>
      </c>
      <c r="E102" s="50" t="s">
        <v>149</v>
      </c>
      <c r="F102" s="48" t="s">
        <v>149</v>
      </c>
      <c r="G102" s="48"/>
      <c r="H102" s="48"/>
      <c r="I102" s="49"/>
      <c r="J102" s="48"/>
      <c r="K102" s="48"/>
      <c r="L102" s="49"/>
      <c r="M102" s="49"/>
      <c r="N102" s="49"/>
      <c r="O102" s="124"/>
      <c r="P102" s="61"/>
      <c r="Q102" s="69"/>
      <c r="R102" s="60" t="s">
        <v>149</v>
      </c>
      <c r="S102" s="60"/>
      <c r="T102" s="61"/>
      <c r="U102" s="76"/>
      <c r="V102" s="60"/>
      <c r="W102" s="59" t="s">
        <v>149</v>
      </c>
      <c r="AD102" s="82"/>
      <c r="AE102" s="73"/>
      <c r="AF102" s="73"/>
      <c r="AG102" s="73"/>
      <c r="AH102" s="73"/>
      <c r="AI102" s="73"/>
      <c r="AJ102" s="73"/>
      <c r="AK102" s="73"/>
    </row>
    <row r="103" spans="1:37" ht="20.149999999999999" customHeight="1" x14ac:dyDescent="0.2">
      <c r="A103" s="5" t="s">
        <v>295</v>
      </c>
      <c r="B103" s="6" t="s">
        <v>243</v>
      </c>
      <c r="C103" s="7" t="s">
        <v>309</v>
      </c>
      <c r="D103" s="120" t="s">
        <v>742</v>
      </c>
      <c r="E103" s="50" t="s">
        <v>149</v>
      </c>
      <c r="F103" s="48" t="s">
        <v>149</v>
      </c>
      <c r="G103" s="48"/>
      <c r="H103" s="48"/>
      <c r="I103" s="49"/>
      <c r="J103" s="48"/>
      <c r="K103" s="48"/>
      <c r="L103" s="49"/>
      <c r="M103" s="49"/>
      <c r="N103" s="49"/>
      <c r="O103" s="124"/>
      <c r="P103" s="61"/>
      <c r="Q103" s="69"/>
      <c r="R103" s="60" t="s">
        <v>149</v>
      </c>
      <c r="S103" s="60"/>
      <c r="T103" s="61"/>
      <c r="U103" s="76"/>
      <c r="V103" s="60"/>
      <c r="W103" s="59" t="s">
        <v>149</v>
      </c>
      <c r="AD103" s="82"/>
      <c r="AE103" s="73"/>
      <c r="AF103" s="73"/>
      <c r="AG103" s="73"/>
      <c r="AH103" s="73"/>
      <c r="AI103" s="73"/>
      <c r="AJ103" s="73"/>
      <c r="AK103" s="73"/>
    </row>
    <row r="104" spans="1:37" ht="20.149999999999999" customHeight="1" x14ac:dyDescent="0.2">
      <c r="A104" s="5" t="s">
        <v>295</v>
      </c>
      <c r="B104" s="6" t="s">
        <v>161</v>
      </c>
      <c r="C104" s="7" t="s">
        <v>310</v>
      </c>
      <c r="D104" s="113" t="s">
        <v>743</v>
      </c>
      <c r="E104" s="50" t="s">
        <v>149</v>
      </c>
      <c r="F104" s="48" t="s">
        <v>149</v>
      </c>
      <c r="G104" s="48" t="s">
        <v>149</v>
      </c>
      <c r="H104" s="48"/>
      <c r="I104" s="49"/>
      <c r="J104" s="48"/>
      <c r="K104" s="48"/>
      <c r="L104" s="49"/>
      <c r="M104" s="49"/>
      <c r="N104" s="49"/>
      <c r="O104" s="124"/>
      <c r="P104" s="61"/>
      <c r="Q104" s="69"/>
      <c r="R104" s="60" t="s">
        <v>149</v>
      </c>
      <c r="S104" s="60"/>
      <c r="T104" s="61"/>
      <c r="U104" s="76"/>
      <c r="V104" s="60"/>
      <c r="W104" s="59" t="s">
        <v>149</v>
      </c>
      <c r="AD104" s="82"/>
      <c r="AE104" s="73"/>
      <c r="AF104" s="73"/>
      <c r="AG104" s="73"/>
      <c r="AH104" s="73"/>
      <c r="AI104" s="73"/>
      <c r="AJ104" s="73"/>
      <c r="AK104" s="73"/>
    </row>
    <row r="105" spans="1:37" ht="20.149999999999999" customHeight="1" x14ac:dyDescent="0.2">
      <c r="A105" s="10" t="s">
        <v>295</v>
      </c>
      <c r="B105" s="11" t="s">
        <v>188</v>
      </c>
      <c r="C105" s="12" t="s">
        <v>311</v>
      </c>
      <c r="D105" s="13" t="s">
        <v>312</v>
      </c>
      <c r="E105" s="50"/>
      <c r="F105" s="48"/>
      <c r="G105" s="48"/>
      <c r="H105" s="48"/>
      <c r="I105" s="49"/>
      <c r="J105" s="48" t="s">
        <v>149</v>
      </c>
      <c r="K105" s="48"/>
      <c r="L105" s="49"/>
      <c r="M105" s="49"/>
      <c r="N105" s="49"/>
      <c r="O105" s="124"/>
      <c r="P105" s="61"/>
      <c r="Q105" s="69" t="s">
        <v>149</v>
      </c>
      <c r="R105" s="60"/>
      <c r="S105" s="60"/>
      <c r="T105" s="61"/>
      <c r="U105" s="76"/>
      <c r="V105" s="60"/>
      <c r="AD105" s="82"/>
      <c r="AE105" s="73"/>
      <c r="AF105" s="73"/>
      <c r="AG105" s="73"/>
      <c r="AH105" s="73" t="s">
        <v>149</v>
      </c>
      <c r="AI105" s="73"/>
      <c r="AJ105" s="73"/>
      <c r="AK105" s="73"/>
    </row>
    <row r="106" spans="1:37" ht="20.149999999999999" customHeight="1" x14ac:dyDescent="0.2">
      <c r="A106" s="5" t="s">
        <v>295</v>
      </c>
      <c r="B106" s="6" t="s">
        <v>229</v>
      </c>
      <c r="C106" s="7" t="s">
        <v>313</v>
      </c>
      <c r="D106" s="8" t="s">
        <v>314</v>
      </c>
      <c r="E106" s="50" t="s">
        <v>149</v>
      </c>
      <c r="F106" s="48" t="s">
        <v>149</v>
      </c>
      <c r="G106" s="48" t="s">
        <v>149</v>
      </c>
      <c r="H106" s="48"/>
      <c r="I106" s="49"/>
      <c r="J106" s="48"/>
      <c r="K106" s="48"/>
      <c r="L106" s="49"/>
      <c r="M106" s="49"/>
      <c r="N106" s="49"/>
      <c r="O106" s="124"/>
      <c r="P106" s="61"/>
      <c r="Q106" s="69"/>
      <c r="R106" s="60" t="s">
        <v>149</v>
      </c>
      <c r="S106" s="60"/>
      <c r="T106" s="61"/>
      <c r="U106" s="76"/>
      <c r="V106" s="60"/>
      <c r="W106" s="59" t="s">
        <v>149</v>
      </c>
      <c r="AD106" s="82"/>
      <c r="AE106" s="73"/>
      <c r="AF106" s="73"/>
      <c r="AG106" s="73"/>
      <c r="AH106" s="73"/>
      <c r="AI106" s="73"/>
      <c r="AJ106" s="73"/>
      <c r="AK106" s="73"/>
    </row>
    <row r="107" spans="1:37" ht="20.149999999999999" customHeight="1" x14ac:dyDescent="0.2">
      <c r="A107" s="5" t="s">
        <v>295</v>
      </c>
      <c r="B107" s="6" t="s">
        <v>179</v>
      </c>
      <c r="C107" s="7" t="s">
        <v>315</v>
      </c>
      <c r="D107" s="8" t="s">
        <v>316</v>
      </c>
      <c r="E107" s="50"/>
      <c r="F107" s="48"/>
      <c r="G107" s="48"/>
      <c r="H107" s="48"/>
      <c r="I107" s="49"/>
      <c r="J107" s="48" t="s">
        <v>149</v>
      </c>
      <c r="K107" s="48"/>
      <c r="L107" s="49"/>
      <c r="M107" s="49"/>
      <c r="N107" s="49"/>
      <c r="O107" s="124"/>
      <c r="P107" s="61"/>
      <c r="Q107" s="69"/>
      <c r="R107" s="60" t="s">
        <v>149</v>
      </c>
      <c r="S107" s="60"/>
      <c r="T107" s="61"/>
      <c r="U107" s="76"/>
      <c r="V107" s="60"/>
      <c r="AA107" s="59" t="s">
        <v>146</v>
      </c>
      <c r="AD107" s="82"/>
      <c r="AE107" s="73"/>
      <c r="AF107" s="73"/>
      <c r="AG107" s="73"/>
      <c r="AH107" s="73"/>
      <c r="AI107" s="73"/>
      <c r="AJ107" s="73"/>
      <c r="AK107" s="73"/>
    </row>
    <row r="108" spans="1:37" ht="20.149999999999999" customHeight="1" x14ac:dyDescent="0.2">
      <c r="A108" s="5" t="s">
        <v>295</v>
      </c>
      <c r="B108" s="6" t="s">
        <v>173</v>
      </c>
      <c r="C108" s="7" t="s">
        <v>317</v>
      </c>
      <c r="D108" s="9" t="s">
        <v>318</v>
      </c>
      <c r="E108" s="50" t="s">
        <v>149</v>
      </c>
      <c r="F108" s="48" t="s">
        <v>149</v>
      </c>
      <c r="G108" s="48" t="s">
        <v>149</v>
      </c>
      <c r="H108" s="48"/>
      <c r="I108" s="49"/>
      <c r="J108" s="48"/>
      <c r="K108" s="48"/>
      <c r="L108" s="49"/>
      <c r="M108" s="49"/>
      <c r="N108" s="49"/>
      <c r="O108" s="124"/>
      <c r="P108" s="61"/>
      <c r="Q108" s="69"/>
      <c r="R108" s="60"/>
      <c r="S108" s="60"/>
      <c r="T108" s="61" t="s">
        <v>149</v>
      </c>
      <c r="U108" s="76"/>
      <c r="V108" s="60"/>
      <c r="W108" s="59" t="s">
        <v>149</v>
      </c>
      <c r="AD108" s="82"/>
      <c r="AE108" s="73"/>
      <c r="AF108" s="73"/>
      <c r="AG108" s="73"/>
      <c r="AH108" s="73"/>
      <c r="AI108" s="73"/>
      <c r="AJ108" s="73"/>
      <c r="AK108" s="73"/>
    </row>
    <row r="109" spans="1:37" ht="20.149999999999999" customHeight="1" x14ac:dyDescent="0.2">
      <c r="A109" s="5" t="s">
        <v>295</v>
      </c>
      <c r="B109" s="6" t="s">
        <v>161</v>
      </c>
      <c r="C109" s="7" t="s">
        <v>319</v>
      </c>
      <c r="D109" s="113" t="s">
        <v>744</v>
      </c>
      <c r="E109" s="50" t="s">
        <v>149</v>
      </c>
      <c r="F109" s="48" t="s">
        <v>149</v>
      </c>
      <c r="G109" s="48" t="s">
        <v>149</v>
      </c>
      <c r="H109" s="48"/>
      <c r="I109" s="49"/>
      <c r="J109" s="48"/>
      <c r="K109" s="48"/>
      <c r="L109" s="49"/>
      <c r="M109" s="49"/>
      <c r="N109" s="49"/>
      <c r="O109" s="124"/>
      <c r="P109" s="61"/>
      <c r="Q109" s="69"/>
      <c r="R109" s="60" t="s">
        <v>149</v>
      </c>
      <c r="S109" s="60"/>
      <c r="T109" s="61"/>
      <c r="U109" s="76"/>
      <c r="V109" s="60"/>
      <c r="W109" s="59" t="s">
        <v>149</v>
      </c>
      <c r="AD109" s="82"/>
      <c r="AE109" s="73"/>
      <c r="AF109" s="73"/>
      <c r="AG109" s="73"/>
      <c r="AH109" s="73"/>
      <c r="AI109" s="73"/>
      <c r="AJ109" s="73"/>
      <c r="AK109" s="73"/>
    </row>
    <row r="110" spans="1:37" ht="20.149999999999999" customHeight="1" x14ac:dyDescent="0.2">
      <c r="A110" s="5" t="s">
        <v>295</v>
      </c>
      <c r="B110" s="6" t="s">
        <v>243</v>
      </c>
      <c r="C110" s="7" t="s">
        <v>320</v>
      </c>
      <c r="D110" s="9" t="s">
        <v>321</v>
      </c>
      <c r="E110" s="50" t="s">
        <v>149</v>
      </c>
      <c r="F110" s="48" t="s">
        <v>149</v>
      </c>
      <c r="G110" s="48" t="s">
        <v>149</v>
      </c>
      <c r="H110" s="48"/>
      <c r="I110" s="49"/>
      <c r="J110" s="48"/>
      <c r="K110" s="48"/>
      <c r="L110" s="49"/>
      <c r="M110" s="49"/>
      <c r="N110" s="49"/>
      <c r="O110" s="124"/>
      <c r="P110" s="61"/>
      <c r="Q110" s="69"/>
      <c r="R110" s="60" t="s">
        <v>149</v>
      </c>
      <c r="S110" s="60"/>
      <c r="T110" s="61"/>
      <c r="U110" s="76"/>
      <c r="V110" s="60"/>
      <c r="W110" s="59" t="s">
        <v>149</v>
      </c>
      <c r="AD110" s="82"/>
      <c r="AE110" s="73"/>
      <c r="AF110" s="73"/>
      <c r="AG110" s="73"/>
      <c r="AH110" s="73"/>
      <c r="AI110" s="73"/>
      <c r="AJ110" s="73"/>
      <c r="AK110" s="73"/>
    </row>
    <row r="111" spans="1:37" ht="20.149999999999999" customHeight="1" x14ac:dyDescent="0.2">
      <c r="A111" s="5" t="s">
        <v>295</v>
      </c>
      <c r="B111" s="6" t="s">
        <v>229</v>
      </c>
      <c r="C111" s="7" t="s">
        <v>322</v>
      </c>
      <c r="D111" s="8" t="s">
        <v>323</v>
      </c>
      <c r="E111" s="50"/>
      <c r="F111" s="48"/>
      <c r="G111" s="48"/>
      <c r="H111" s="48"/>
      <c r="I111" s="49"/>
      <c r="J111" s="50" t="s">
        <v>149</v>
      </c>
      <c r="K111" s="48"/>
      <c r="L111" s="49"/>
      <c r="M111" s="49"/>
      <c r="N111" s="49"/>
      <c r="O111" s="126"/>
      <c r="P111" s="61"/>
      <c r="Q111" s="69"/>
      <c r="R111" s="60" t="s">
        <v>149</v>
      </c>
      <c r="S111" s="60"/>
      <c r="T111" s="61"/>
      <c r="U111" s="76"/>
      <c r="V111" s="60"/>
      <c r="AA111" s="59" t="s">
        <v>577</v>
      </c>
      <c r="AD111" s="82"/>
      <c r="AE111" s="73"/>
      <c r="AF111" s="73"/>
      <c r="AG111" s="73"/>
      <c r="AH111" s="73"/>
      <c r="AI111" s="73"/>
      <c r="AJ111" s="73"/>
      <c r="AK111" s="73"/>
    </row>
    <row r="112" spans="1:37" ht="20.149999999999999" customHeight="1" x14ac:dyDescent="0.2">
      <c r="A112" s="5" t="s">
        <v>295</v>
      </c>
      <c r="B112" s="6" t="s">
        <v>324</v>
      </c>
      <c r="C112" s="7" t="s">
        <v>325</v>
      </c>
      <c r="D112" s="8" t="s">
        <v>326</v>
      </c>
      <c r="E112" s="50" t="s">
        <v>149</v>
      </c>
      <c r="F112" s="48" t="s">
        <v>149</v>
      </c>
      <c r="G112" s="48"/>
      <c r="H112" s="48"/>
      <c r="I112" s="49"/>
      <c r="J112" s="48"/>
      <c r="K112" s="48"/>
      <c r="L112" s="49"/>
      <c r="M112" s="49"/>
      <c r="N112" s="49"/>
      <c r="O112" s="124"/>
      <c r="P112" s="61"/>
      <c r="Q112" s="69"/>
      <c r="R112" s="60" t="s">
        <v>149</v>
      </c>
      <c r="S112" s="60"/>
      <c r="T112" s="61"/>
      <c r="U112" s="76"/>
      <c r="V112" s="60"/>
      <c r="W112" s="59" t="s">
        <v>149</v>
      </c>
      <c r="AD112" s="82"/>
      <c r="AE112" s="73"/>
      <c r="AF112" s="73"/>
      <c r="AG112" s="73"/>
      <c r="AH112" s="73"/>
      <c r="AI112" s="73"/>
      <c r="AJ112" s="73"/>
      <c r="AK112" s="73"/>
    </row>
    <row r="113" spans="1:37" ht="20.149999999999999" customHeight="1" x14ac:dyDescent="0.2">
      <c r="A113" s="198" t="s">
        <v>295</v>
      </c>
      <c r="B113" s="199" t="s">
        <v>188</v>
      </c>
      <c r="C113" s="200" t="s">
        <v>327</v>
      </c>
      <c r="D113" s="201" t="s">
        <v>328</v>
      </c>
      <c r="E113" s="50"/>
      <c r="F113" s="48"/>
      <c r="G113" s="48"/>
      <c r="H113" s="48"/>
      <c r="I113" s="49"/>
      <c r="J113" s="48" t="s">
        <v>149</v>
      </c>
      <c r="K113" s="48"/>
      <c r="L113" s="49"/>
      <c r="M113" s="49"/>
      <c r="N113" s="49"/>
      <c r="O113" s="124"/>
      <c r="P113" s="61"/>
      <c r="Q113" s="69"/>
      <c r="R113" s="60" t="s">
        <v>149</v>
      </c>
      <c r="S113" s="60"/>
      <c r="T113" s="61"/>
      <c r="U113" s="76"/>
      <c r="V113" s="60"/>
      <c r="AD113" s="82"/>
      <c r="AE113" s="73"/>
      <c r="AF113" s="73"/>
      <c r="AG113" s="73"/>
      <c r="AH113" s="73"/>
      <c r="AI113" s="73" t="s">
        <v>825</v>
      </c>
      <c r="AJ113" s="73"/>
      <c r="AK113" s="73"/>
    </row>
    <row r="114" spans="1:37" ht="20.149999999999999" customHeight="1" x14ac:dyDescent="0.2">
      <c r="A114" s="5" t="s">
        <v>295</v>
      </c>
      <c r="B114" s="6" t="s">
        <v>329</v>
      </c>
      <c r="C114" s="7" t="s">
        <v>330</v>
      </c>
      <c r="D114" s="113" t="s">
        <v>812</v>
      </c>
      <c r="E114" s="50" t="s">
        <v>149</v>
      </c>
      <c r="F114" s="48"/>
      <c r="G114" s="48" t="s">
        <v>149</v>
      </c>
      <c r="H114" s="48"/>
      <c r="I114" s="49"/>
      <c r="J114" s="48"/>
      <c r="K114" s="48"/>
      <c r="L114" s="49"/>
      <c r="M114" s="49"/>
      <c r="N114" s="49"/>
      <c r="O114" s="124"/>
      <c r="P114" s="61"/>
      <c r="Q114" s="69"/>
      <c r="R114" s="60" t="s">
        <v>149</v>
      </c>
      <c r="S114" s="60"/>
      <c r="T114" s="61"/>
      <c r="U114" s="76"/>
      <c r="V114" s="60"/>
      <c r="W114" s="59" t="s">
        <v>149</v>
      </c>
      <c r="AD114" s="82"/>
      <c r="AE114" s="73"/>
      <c r="AF114" s="73"/>
      <c r="AG114" s="73"/>
      <c r="AH114" s="73"/>
      <c r="AI114" s="73"/>
      <c r="AJ114" s="73"/>
      <c r="AK114" s="73"/>
    </row>
    <row r="115" spans="1:37" ht="20.149999999999999" customHeight="1" x14ac:dyDescent="0.2">
      <c r="A115" s="198" t="s">
        <v>295</v>
      </c>
      <c r="B115" s="199" t="s">
        <v>188</v>
      </c>
      <c r="C115" s="200" t="s">
        <v>480</v>
      </c>
      <c r="D115" s="202" t="s">
        <v>745</v>
      </c>
      <c r="E115" s="50" t="s">
        <v>149</v>
      </c>
      <c r="F115" s="50" t="s">
        <v>149</v>
      </c>
      <c r="G115" s="48"/>
      <c r="H115" s="48"/>
      <c r="I115" s="49"/>
      <c r="J115" s="48"/>
      <c r="K115" s="48"/>
      <c r="L115" s="49"/>
      <c r="M115" s="49"/>
      <c r="N115" s="49"/>
      <c r="O115" s="124"/>
      <c r="P115" s="61"/>
      <c r="Q115" s="69" t="s">
        <v>149</v>
      </c>
      <c r="R115" s="60"/>
      <c r="S115" s="60"/>
      <c r="T115" s="61"/>
      <c r="U115" s="76"/>
      <c r="V115" s="60"/>
      <c r="AD115" s="82" t="s">
        <v>819</v>
      </c>
      <c r="AE115" s="73"/>
      <c r="AF115" s="73"/>
      <c r="AG115" s="73"/>
      <c r="AH115" s="73"/>
      <c r="AI115" s="73"/>
      <c r="AJ115" s="73"/>
      <c r="AK115" s="73"/>
    </row>
    <row r="116" spans="1:37" ht="20.149999999999999" customHeight="1" x14ac:dyDescent="0.2">
      <c r="A116" s="198" t="s">
        <v>295</v>
      </c>
      <c r="B116" s="199" t="s">
        <v>188</v>
      </c>
      <c r="C116" s="200"/>
      <c r="D116" s="203" t="s">
        <v>746</v>
      </c>
      <c r="E116" s="50" t="s">
        <v>149</v>
      </c>
      <c r="F116" s="50" t="s">
        <v>149</v>
      </c>
      <c r="G116" s="48" t="s">
        <v>747</v>
      </c>
      <c r="H116" s="48"/>
      <c r="I116" s="49"/>
      <c r="J116" s="48"/>
      <c r="K116" s="48"/>
      <c r="L116" s="49"/>
      <c r="M116" s="49"/>
      <c r="N116" s="49"/>
      <c r="O116" s="124"/>
      <c r="P116" s="61"/>
      <c r="Q116" s="69"/>
      <c r="R116" s="60" t="s">
        <v>149</v>
      </c>
      <c r="S116" s="60"/>
      <c r="T116" s="61"/>
      <c r="U116" s="76"/>
      <c r="V116" s="60"/>
      <c r="AD116" s="82"/>
      <c r="AE116" s="73" t="s">
        <v>149</v>
      </c>
      <c r="AF116" s="73"/>
      <c r="AG116" s="73"/>
      <c r="AH116" s="73"/>
      <c r="AI116" s="73"/>
      <c r="AJ116" s="73"/>
      <c r="AK116" s="73"/>
    </row>
    <row r="117" spans="1:37" ht="20.149999999999999" customHeight="1" x14ac:dyDescent="0.2">
      <c r="A117" s="5" t="s">
        <v>295</v>
      </c>
      <c r="B117" s="6" t="s">
        <v>12</v>
      </c>
      <c r="C117" s="7"/>
      <c r="D117" s="101" t="s">
        <v>638</v>
      </c>
      <c r="E117" s="50" t="s">
        <v>146</v>
      </c>
      <c r="F117" s="50" t="s">
        <v>146</v>
      </c>
      <c r="G117" s="48"/>
      <c r="H117" s="48"/>
      <c r="I117" s="49"/>
      <c r="J117" s="48"/>
      <c r="K117" s="48"/>
      <c r="L117" s="49"/>
      <c r="M117" s="49"/>
      <c r="N117" s="49"/>
      <c r="O117" s="124"/>
      <c r="P117" s="61"/>
      <c r="Q117" s="69"/>
      <c r="R117" s="60" t="s">
        <v>146</v>
      </c>
      <c r="S117" s="60"/>
      <c r="T117" s="61"/>
      <c r="U117" s="76"/>
      <c r="V117" s="60"/>
      <c r="W117" s="73" t="s">
        <v>146</v>
      </c>
      <c r="AD117" s="82"/>
      <c r="AE117" s="73"/>
      <c r="AF117" s="73"/>
      <c r="AG117" s="73"/>
      <c r="AH117" s="73"/>
      <c r="AI117" s="73"/>
      <c r="AJ117" s="73"/>
      <c r="AK117" s="73"/>
    </row>
    <row r="118" spans="1:37" ht="20.149999999999999" customHeight="1" x14ac:dyDescent="0.2">
      <c r="A118" s="5" t="s">
        <v>295</v>
      </c>
      <c r="B118" s="6" t="s">
        <v>12</v>
      </c>
      <c r="C118" s="7"/>
      <c r="D118" s="101" t="s">
        <v>748</v>
      </c>
      <c r="E118" s="50"/>
      <c r="F118" s="50"/>
      <c r="G118" s="48"/>
      <c r="H118" s="48"/>
      <c r="I118" s="49"/>
      <c r="J118" s="48"/>
      <c r="K118" s="48"/>
      <c r="L118" s="49"/>
      <c r="M118" s="49"/>
      <c r="N118" s="49"/>
      <c r="O118" s="124"/>
      <c r="P118" s="61" t="s">
        <v>660</v>
      </c>
      <c r="Q118" s="69"/>
      <c r="R118" s="60"/>
      <c r="S118" s="60" t="s">
        <v>671</v>
      </c>
      <c r="T118" s="61"/>
      <c r="U118" s="76"/>
      <c r="V118" s="60"/>
      <c r="W118" s="73"/>
      <c r="AC118" s="59" t="s">
        <v>663</v>
      </c>
      <c r="AD118" s="82"/>
      <c r="AE118" s="73"/>
      <c r="AF118" s="73"/>
      <c r="AG118" s="73"/>
      <c r="AH118" s="73"/>
      <c r="AI118" s="73"/>
      <c r="AJ118" s="73"/>
      <c r="AK118" s="73"/>
    </row>
    <row r="119" spans="1:37" ht="20.149999999999999" customHeight="1" x14ac:dyDescent="0.2">
      <c r="A119" s="5" t="s">
        <v>295</v>
      </c>
      <c r="B119" s="6" t="s">
        <v>12</v>
      </c>
      <c r="C119" s="7"/>
      <c r="D119" s="101" t="s">
        <v>662</v>
      </c>
      <c r="E119" s="119" t="s">
        <v>663</v>
      </c>
      <c r="F119" s="50"/>
      <c r="G119" s="48" t="s">
        <v>663</v>
      </c>
      <c r="H119" s="48"/>
      <c r="I119" s="49"/>
      <c r="J119" s="48"/>
      <c r="K119" s="48"/>
      <c r="L119" s="49"/>
      <c r="M119" s="49"/>
      <c r="N119" s="49"/>
      <c r="O119" s="124"/>
      <c r="P119" s="61"/>
      <c r="Q119" s="69"/>
      <c r="R119" s="60" t="s">
        <v>663</v>
      </c>
      <c r="S119" s="60"/>
      <c r="T119" s="209"/>
      <c r="U119" s="73"/>
      <c r="V119" s="60"/>
      <c r="W119" s="73" t="s">
        <v>663</v>
      </c>
      <c r="AC119" s="211"/>
      <c r="AD119" s="73"/>
      <c r="AE119" s="73"/>
      <c r="AF119" s="73"/>
      <c r="AG119" s="73"/>
      <c r="AH119" s="73"/>
      <c r="AI119" s="73"/>
      <c r="AJ119" s="73"/>
      <c r="AK119" s="73"/>
    </row>
    <row r="120" spans="1:37" ht="20.149999999999999" customHeight="1" x14ac:dyDescent="0.2">
      <c r="A120" s="5" t="s">
        <v>295</v>
      </c>
      <c r="B120" s="6" t="s">
        <v>188</v>
      </c>
      <c r="C120" s="7"/>
      <c r="D120" s="101" t="s">
        <v>749</v>
      </c>
      <c r="E120" s="119" t="s">
        <v>747</v>
      </c>
      <c r="F120" s="119" t="s">
        <v>747</v>
      </c>
      <c r="G120" s="48"/>
      <c r="H120" s="48"/>
      <c r="I120" s="49"/>
      <c r="J120" s="48"/>
      <c r="K120" s="48"/>
      <c r="L120" s="49"/>
      <c r="M120" s="49"/>
      <c r="N120" s="49"/>
      <c r="O120" s="124"/>
      <c r="P120" s="61"/>
      <c r="Q120" s="69"/>
      <c r="R120" s="60" t="s">
        <v>747</v>
      </c>
      <c r="S120" s="60"/>
      <c r="T120" s="209"/>
      <c r="U120" s="73"/>
      <c r="V120" s="60"/>
      <c r="W120" s="73" t="s">
        <v>747</v>
      </c>
      <c r="AC120" s="211"/>
      <c r="AD120" s="73"/>
      <c r="AE120" s="73"/>
      <c r="AF120" s="73"/>
      <c r="AG120" s="73"/>
      <c r="AH120" s="73"/>
      <c r="AI120" s="73"/>
      <c r="AJ120" s="73"/>
      <c r="AK120" s="73"/>
    </row>
    <row r="121" spans="1:37" ht="20.149999999999999" customHeight="1" x14ac:dyDescent="0.2">
      <c r="A121" s="5" t="s">
        <v>295</v>
      </c>
      <c r="B121" s="6" t="s">
        <v>12</v>
      </c>
      <c r="C121" s="7"/>
      <c r="D121" s="101" t="s">
        <v>750</v>
      </c>
      <c r="E121" s="119" t="s">
        <v>146</v>
      </c>
      <c r="F121" s="119" t="s">
        <v>146</v>
      </c>
      <c r="G121" s="48"/>
      <c r="H121" s="48"/>
      <c r="I121" s="49"/>
      <c r="J121" s="48"/>
      <c r="K121" s="48"/>
      <c r="L121" s="49"/>
      <c r="M121" s="49"/>
      <c r="N121" s="49"/>
      <c r="O121" s="124"/>
      <c r="P121" s="61"/>
      <c r="Q121" s="69"/>
      <c r="R121" s="60" t="s">
        <v>146</v>
      </c>
      <c r="S121" s="60"/>
      <c r="T121" s="209"/>
      <c r="U121" s="73"/>
      <c r="V121" s="60"/>
      <c r="W121" s="73" t="s">
        <v>146</v>
      </c>
      <c r="X121" s="196"/>
      <c r="Y121" s="196"/>
      <c r="Z121" s="196"/>
      <c r="AA121" s="196"/>
      <c r="AB121" s="196"/>
      <c r="AC121" s="211"/>
      <c r="AD121" s="73"/>
      <c r="AE121" s="73"/>
      <c r="AF121" s="73"/>
      <c r="AG121" s="73"/>
      <c r="AH121" s="73"/>
      <c r="AI121" s="73"/>
      <c r="AJ121" s="73"/>
      <c r="AK121" s="73"/>
    </row>
    <row r="122" spans="1:37" ht="20.149999999999999" customHeight="1" x14ac:dyDescent="0.2">
      <c r="A122" s="5" t="s">
        <v>295</v>
      </c>
      <c r="B122" s="6" t="s">
        <v>12</v>
      </c>
      <c r="C122" s="7"/>
      <c r="D122" s="101" t="s">
        <v>822</v>
      </c>
      <c r="E122" s="119" t="s">
        <v>146</v>
      </c>
      <c r="F122" s="119" t="s">
        <v>146</v>
      </c>
      <c r="G122" s="48"/>
      <c r="H122" s="48"/>
      <c r="I122" s="49"/>
      <c r="J122" s="48"/>
      <c r="K122" s="48"/>
      <c r="L122" s="49"/>
      <c r="M122" s="49"/>
      <c r="N122" s="49"/>
      <c r="O122" s="124"/>
      <c r="P122" s="61"/>
      <c r="Q122" s="69"/>
      <c r="R122" s="60" t="s">
        <v>146</v>
      </c>
      <c r="S122" s="60"/>
      <c r="T122" s="209"/>
      <c r="U122" s="73"/>
      <c r="V122" s="60"/>
      <c r="W122" s="73"/>
      <c r="X122" s="214"/>
      <c r="Y122" s="214"/>
      <c r="Z122" s="214"/>
      <c r="AA122" s="214"/>
      <c r="AB122" s="214"/>
      <c r="AC122" s="211"/>
      <c r="AD122" s="73"/>
      <c r="AE122" s="73" t="s">
        <v>146</v>
      </c>
      <c r="AF122" s="73"/>
      <c r="AG122" s="73"/>
      <c r="AH122" s="73"/>
      <c r="AI122" s="73"/>
      <c r="AJ122" s="73"/>
      <c r="AK122" s="73"/>
    </row>
    <row r="123" spans="1:37" ht="20.149999999999999" customHeight="1" x14ac:dyDescent="0.2">
      <c r="A123" s="5" t="s">
        <v>295</v>
      </c>
      <c r="B123" s="6" t="s">
        <v>12</v>
      </c>
      <c r="C123" s="7"/>
      <c r="D123" s="101" t="s">
        <v>833</v>
      </c>
      <c r="E123" s="119" t="s">
        <v>146</v>
      </c>
      <c r="F123" s="119"/>
      <c r="G123" s="48" t="s">
        <v>146</v>
      </c>
      <c r="H123" s="48"/>
      <c r="I123" s="49"/>
      <c r="J123" s="48"/>
      <c r="K123" s="48"/>
      <c r="L123" s="49"/>
      <c r="M123" s="49"/>
      <c r="N123" s="49"/>
      <c r="O123" s="124"/>
      <c r="P123" s="61"/>
      <c r="Q123" s="69"/>
      <c r="R123" s="60" t="s">
        <v>146</v>
      </c>
      <c r="S123" s="60"/>
      <c r="T123" s="209"/>
      <c r="U123" s="73"/>
      <c r="V123" s="60"/>
      <c r="W123" s="73" t="s">
        <v>146</v>
      </c>
      <c r="X123" s="217"/>
      <c r="Y123" s="217"/>
      <c r="Z123" s="217"/>
      <c r="AA123" s="217"/>
      <c r="AB123" s="217"/>
      <c r="AC123" s="211"/>
      <c r="AD123" s="73"/>
      <c r="AE123" s="73"/>
      <c r="AF123" s="73"/>
      <c r="AG123" s="73"/>
      <c r="AH123" s="73"/>
      <c r="AI123" s="73"/>
      <c r="AJ123" s="73"/>
      <c r="AK123" s="73"/>
    </row>
    <row r="124" spans="1:37" ht="20.149999999999999" customHeight="1" x14ac:dyDescent="0.2">
      <c r="A124" s="5" t="s">
        <v>295</v>
      </c>
      <c r="B124" s="6" t="s">
        <v>188</v>
      </c>
      <c r="C124" s="7"/>
      <c r="D124" s="101" t="s">
        <v>844</v>
      </c>
      <c r="E124" s="119" t="s">
        <v>146</v>
      </c>
      <c r="F124" s="119"/>
      <c r="G124" s="48" t="s">
        <v>146</v>
      </c>
      <c r="H124" s="48"/>
      <c r="I124" s="49"/>
      <c r="J124" s="48"/>
      <c r="K124" s="48"/>
      <c r="L124" s="49"/>
      <c r="M124" s="49"/>
      <c r="N124" s="49"/>
      <c r="O124" s="124"/>
      <c r="P124" s="61"/>
      <c r="Q124" s="69"/>
      <c r="R124" s="60" t="s">
        <v>146</v>
      </c>
      <c r="S124" s="60"/>
      <c r="T124" s="209"/>
      <c r="U124" s="73"/>
      <c r="V124" s="60"/>
      <c r="W124" s="73"/>
      <c r="X124" s="217"/>
      <c r="Y124" s="217"/>
      <c r="Z124" s="217"/>
      <c r="AA124" s="217"/>
      <c r="AB124" s="217"/>
      <c r="AC124" s="211"/>
      <c r="AD124" s="73"/>
      <c r="AE124" s="73" t="s">
        <v>146</v>
      </c>
      <c r="AF124" s="73"/>
      <c r="AG124" s="73"/>
      <c r="AH124" s="73"/>
      <c r="AI124" s="73"/>
      <c r="AJ124" s="73"/>
      <c r="AK124" s="73"/>
    </row>
    <row r="125" spans="1:37" ht="20.149999999999999" customHeight="1" x14ac:dyDescent="0.2">
      <c r="A125" s="5" t="s">
        <v>295</v>
      </c>
      <c r="B125" s="6" t="s">
        <v>188</v>
      </c>
      <c r="C125" s="7"/>
      <c r="D125" s="101" t="s">
        <v>845</v>
      </c>
      <c r="E125" s="119"/>
      <c r="F125" s="119"/>
      <c r="G125" s="48"/>
      <c r="H125" s="48"/>
      <c r="I125" s="49"/>
      <c r="J125" s="48" t="s">
        <v>146</v>
      </c>
      <c r="K125" s="48"/>
      <c r="L125" s="49"/>
      <c r="M125" s="49"/>
      <c r="N125" s="49"/>
      <c r="O125" s="124"/>
      <c r="P125" s="61"/>
      <c r="Q125" s="69" t="s">
        <v>146</v>
      </c>
      <c r="R125" s="60"/>
      <c r="S125" s="60"/>
      <c r="T125" s="209"/>
      <c r="U125" s="73"/>
      <c r="V125" s="60"/>
      <c r="W125" s="73"/>
      <c r="AB125" s="73"/>
      <c r="AC125" s="211"/>
      <c r="AD125" s="73"/>
      <c r="AE125" s="73"/>
      <c r="AF125" s="73"/>
      <c r="AG125" s="73"/>
      <c r="AH125" s="73"/>
      <c r="AI125" s="73"/>
      <c r="AJ125" s="73" t="s">
        <v>146</v>
      </c>
      <c r="AK125" s="73"/>
    </row>
    <row r="126" spans="1:37" ht="20.149999999999999" customHeight="1" x14ac:dyDescent="0.2">
      <c r="A126" s="43">
        <f>COUNTIF(A95:A125,"東京都")</f>
        <v>31</v>
      </c>
      <c r="B126" s="44">
        <f>COUNTIF(B95:B125,"＊")</f>
        <v>24</v>
      </c>
      <c r="C126" s="40"/>
      <c r="D126" s="41" t="s">
        <v>331</v>
      </c>
      <c r="E126" s="53">
        <f t="shared" ref="E126:AK126" si="27">COUNTIF(E95:E125,"○")</f>
        <v>25</v>
      </c>
      <c r="F126" s="53">
        <f t="shared" si="27"/>
        <v>21</v>
      </c>
      <c r="G126" s="53">
        <f t="shared" si="27"/>
        <v>14</v>
      </c>
      <c r="H126" s="53">
        <f t="shared" si="27"/>
        <v>0</v>
      </c>
      <c r="I126" s="53">
        <f t="shared" si="27"/>
        <v>0</v>
      </c>
      <c r="J126" s="53">
        <f t="shared" si="27"/>
        <v>5</v>
      </c>
      <c r="K126" s="53">
        <f t="shared" si="27"/>
        <v>0</v>
      </c>
      <c r="L126" s="53">
        <f t="shared" si="27"/>
        <v>0</v>
      </c>
      <c r="M126" s="53">
        <f t="shared" si="27"/>
        <v>0</v>
      </c>
      <c r="N126" s="53">
        <f t="shared" si="27"/>
        <v>0</v>
      </c>
      <c r="O126" s="53">
        <f t="shared" si="27"/>
        <v>0</v>
      </c>
      <c r="P126" s="63">
        <f t="shared" si="27"/>
        <v>1</v>
      </c>
      <c r="Q126" s="67">
        <f t="shared" si="27"/>
        <v>3</v>
      </c>
      <c r="R126" s="53">
        <f t="shared" si="27"/>
        <v>26</v>
      </c>
      <c r="S126" s="53">
        <f t="shared" si="27"/>
        <v>1</v>
      </c>
      <c r="T126" s="210">
        <f t="shared" si="27"/>
        <v>1</v>
      </c>
      <c r="U126" s="208">
        <f t="shared" si="27"/>
        <v>0</v>
      </c>
      <c r="V126" s="53">
        <f t="shared" si="27"/>
        <v>0</v>
      </c>
      <c r="W126" s="53">
        <f t="shared" si="27"/>
        <v>21</v>
      </c>
      <c r="X126" s="53">
        <f t="shared" si="27"/>
        <v>0</v>
      </c>
      <c r="Y126" s="53">
        <f t="shared" si="27"/>
        <v>0</v>
      </c>
      <c r="Z126" s="53">
        <f t="shared" si="27"/>
        <v>0</v>
      </c>
      <c r="AA126" s="53">
        <f t="shared" si="27"/>
        <v>2</v>
      </c>
      <c r="AB126" s="53">
        <f t="shared" si="27"/>
        <v>0</v>
      </c>
      <c r="AC126" s="212">
        <f t="shared" si="27"/>
        <v>1</v>
      </c>
      <c r="AD126" s="208">
        <f t="shared" si="27"/>
        <v>1</v>
      </c>
      <c r="AE126" s="53">
        <f t="shared" si="27"/>
        <v>3</v>
      </c>
      <c r="AF126" s="53">
        <f t="shared" si="27"/>
        <v>0</v>
      </c>
      <c r="AG126" s="53">
        <f t="shared" si="27"/>
        <v>0</v>
      </c>
      <c r="AH126" s="53">
        <f t="shared" si="27"/>
        <v>1</v>
      </c>
      <c r="AI126" s="53">
        <f t="shared" si="27"/>
        <v>1</v>
      </c>
      <c r="AJ126" s="53">
        <f t="shared" si="27"/>
        <v>1</v>
      </c>
      <c r="AK126" s="53">
        <f t="shared" si="27"/>
        <v>0</v>
      </c>
    </row>
    <row r="127" spans="1:37" ht="20.149999999999999" customHeight="1" x14ac:dyDescent="0.2">
      <c r="A127" s="5" t="s">
        <v>332</v>
      </c>
      <c r="B127" s="6" t="s">
        <v>161</v>
      </c>
      <c r="C127" s="7" t="s">
        <v>333</v>
      </c>
      <c r="D127" s="113" t="s">
        <v>751</v>
      </c>
      <c r="E127" s="50" t="s">
        <v>149</v>
      </c>
      <c r="F127" s="48" t="s">
        <v>149</v>
      </c>
      <c r="G127" s="48" t="s">
        <v>149</v>
      </c>
      <c r="H127" s="48"/>
      <c r="I127" s="49"/>
      <c r="J127" s="48"/>
      <c r="K127" s="48"/>
      <c r="L127" s="49"/>
      <c r="M127" s="49"/>
      <c r="N127" s="49"/>
      <c r="O127" s="124"/>
      <c r="P127" s="61"/>
      <c r="Q127" s="69"/>
      <c r="R127" s="60" t="s">
        <v>149</v>
      </c>
      <c r="S127" s="60"/>
      <c r="T127" s="61"/>
      <c r="U127" s="76"/>
      <c r="V127" s="60"/>
      <c r="W127" s="59" t="s">
        <v>149</v>
      </c>
      <c r="AD127" s="82"/>
      <c r="AE127" s="73"/>
      <c r="AF127" s="73"/>
      <c r="AG127" s="73"/>
      <c r="AH127" s="73"/>
      <c r="AI127" s="73"/>
      <c r="AJ127" s="73"/>
      <c r="AK127" s="73"/>
    </row>
    <row r="128" spans="1:37" ht="20.149999999999999" customHeight="1" x14ac:dyDescent="0.2">
      <c r="A128" s="5" t="s">
        <v>332</v>
      </c>
      <c r="B128" s="6" t="s">
        <v>197</v>
      </c>
      <c r="C128" s="7" t="s">
        <v>334</v>
      </c>
      <c r="D128" s="9" t="s">
        <v>335</v>
      </c>
      <c r="E128" s="50" t="s">
        <v>149</v>
      </c>
      <c r="F128" s="48" t="s">
        <v>149</v>
      </c>
      <c r="G128" s="48"/>
      <c r="H128" s="48"/>
      <c r="I128" s="49"/>
      <c r="J128" s="48"/>
      <c r="K128" s="48"/>
      <c r="L128" s="49"/>
      <c r="M128" s="49"/>
      <c r="N128" s="49"/>
      <c r="O128" s="124"/>
      <c r="P128" s="61"/>
      <c r="Q128" s="69"/>
      <c r="R128" s="60" t="s">
        <v>149</v>
      </c>
      <c r="S128" s="60"/>
      <c r="T128" s="61"/>
      <c r="U128" s="76"/>
      <c r="V128" s="60"/>
      <c r="W128" s="59" t="s">
        <v>149</v>
      </c>
      <c r="AD128" s="82"/>
      <c r="AE128" s="73"/>
      <c r="AF128" s="73"/>
      <c r="AG128" s="73"/>
      <c r="AH128" s="73"/>
      <c r="AI128" s="73"/>
      <c r="AJ128" s="73"/>
      <c r="AK128" s="73"/>
    </row>
    <row r="129" spans="1:37" ht="20.149999999999999" customHeight="1" x14ac:dyDescent="0.2">
      <c r="A129" s="5" t="s">
        <v>332</v>
      </c>
      <c r="B129" s="6" t="s">
        <v>161</v>
      </c>
      <c r="C129" s="7" t="s">
        <v>336</v>
      </c>
      <c r="D129" s="8" t="s">
        <v>846</v>
      </c>
      <c r="E129" s="50" t="s">
        <v>149</v>
      </c>
      <c r="F129" s="48"/>
      <c r="G129" s="48" t="s">
        <v>149</v>
      </c>
      <c r="H129" s="48"/>
      <c r="I129" s="49"/>
      <c r="J129" s="48"/>
      <c r="K129" s="48"/>
      <c r="L129" s="49"/>
      <c r="M129" s="49"/>
      <c r="N129" s="49"/>
      <c r="O129" s="124"/>
      <c r="P129" s="61"/>
      <c r="Q129" s="69"/>
      <c r="R129" s="60" t="s">
        <v>149</v>
      </c>
      <c r="S129" s="60"/>
      <c r="T129" s="61"/>
      <c r="U129" s="76"/>
      <c r="V129" s="60"/>
      <c r="W129" s="59" t="s">
        <v>149</v>
      </c>
      <c r="AD129" s="82"/>
      <c r="AE129" s="73"/>
      <c r="AF129" s="73"/>
      <c r="AG129" s="73"/>
      <c r="AH129" s="73"/>
      <c r="AI129" s="73"/>
      <c r="AJ129" s="73"/>
      <c r="AK129" s="73"/>
    </row>
    <row r="130" spans="1:37" ht="20.149999999999999" customHeight="1" x14ac:dyDescent="0.2">
      <c r="A130" s="5" t="s">
        <v>332</v>
      </c>
      <c r="B130" s="6" t="s">
        <v>329</v>
      </c>
      <c r="C130" s="7" t="s">
        <v>337</v>
      </c>
      <c r="D130" s="8" t="s">
        <v>338</v>
      </c>
      <c r="E130" s="50" t="s">
        <v>149</v>
      </c>
      <c r="F130" s="48" t="s">
        <v>149</v>
      </c>
      <c r="G130" s="48" t="s">
        <v>149</v>
      </c>
      <c r="H130" s="48"/>
      <c r="I130" s="49"/>
      <c r="J130" s="48"/>
      <c r="K130" s="48"/>
      <c r="L130" s="49"/>
      <c r="M130" s="49"/>
      <c r="N130" s="49"/>
      <c r="O130" s="124"/>
      <c r="P130" s="61"/>
      <c r="Q130" s="69"/>
      <c r="R130" s="60" t="s">
        <v>149</v>
      </c>
      <c r="S130" s="60"/>
      <c r="T130" s="61"/>
      <c r="U130" s="76"/>
      <c r="V130" s="60"/>
      <c r="W130" s="59" t="s">
        <v>149</v>
      </c>
      <c r="AD130" s="82"/>
      <c r="AE130" s="73"/>
      <c r="AF130" s="73"/>
      <c r="AG130" s="73"/>
      <c r="AH130" s="73"/>
      <c r="AI130" s="73"/>
      <c r="AJ130" s="73"/>
      <c r="AK130" s="73"/>
    </row>
    <row r="131" spans="1:37" ht="20.149999999999999" customHeight="1" x14ac:dyDescent="0.2">
      <c r="A131" s="5" t="s">
        <v>332</v>
      </c>
      <c r="B131" s="6" t="s">
        <v>173</v>
      </c>
      <c r="C131" s="7" t="s">
        <v>339</v>
      </c>
      <c r="D131" s="8" t="s">
        <v>340</v>
      </c>
      <c r="E131" s="50" t="s">
        <v>149</v>
      </c>
      <c r="F131" s="48" t="s">
        <v>149</v>
      </c>
      <c r="G131" s="48" t="s">
        <v>149</v>
      </c>
      <c r="H131" s="48"/>
      <c r="I131" s="49"/>
      <c r="J131" s="48"/>
      <c r="K131" s="48"/>
      <c r="L131" s="49"/>
      <c r="M131" s="49"/>
      <c r="N131" s="49"/>
      <c r="O131" s="124"/>
      <c r="P131" s="61"/>
      <c r="Q131" s="69"/>
      <c r="R131" s="60" t="s">
        <v>149</v>
      </c>
      <c r="S131" s="60"/>
      <c r="T131" s="61"/>
      <c r="U131" s="76"/>
      <c r="V131" s="60"/>
      <c r="W131" s="59" t="s">
        <v>149</v>
      </c>
      <c r="AD131" s="82"/>
      <c r="AE131" s="73"/>
      <c r="AF131" s="73"/>
      <c r="AG131" s="73"/>
      <c r="AH131" s="73"/>
      <c r="AI131" s="73"/>
      <c r="AJ131" s="73"/>
      <c r="AK131" s="73"/>
    </row>
    <row r="132" spans="1:37" ht="20.149999999999999" customHeight="1" x14ac:dyDescent="0.2">
      <c r="A132" s="10" t="s">
        <v>332</v>
      </c>
      <c r="B132" s="11" t="s">
        <v>188</v>
      </c>
      <c r="C132" s="12" t="s">
        <v>341</v>
      </c>
      <c r="D132" s="13" t="s">
        <v>342</v>
      </c>
      <c r="E132" s="50" t="s">
        <v>146</v>
      </c>
      <c r="F132" s="48" t="s">
        <v>146</v>
      </c>
      <c r="G132" s="48"/>
      <c r="H132" s="48"/>
      <c r="I132" s="49"/>
      <c r="J132" s="48"/>
      <c r="K132" s="48"/>
      <c r="L132" s="49"/>
      <c r="M132" s="49"/>
      <c r="N132" s="49"/>
      <c r="O132" s="124"/>
      <c r="P132" s="61"/>
      <c r="Q132" s="69"/>
      <c r="R132" s="60" t="s">
        <v>146</v>
      </c>
      <c r="S132" s="60"/>
      <c r="T132" s="61"/>
      <c r="U132" s="76"/>
      <c r="V132" s="60"/>
      <c r="W132" s="196"/>
      <c r="X132" s="196"/>
      <c r="Y132" s="196"/>
      <c r="Z132" s="196"/>
      <c r="AA132" s="196"/>
      <c r="AB132" s="196"/>
      <c r="AC132" s="196"/>
      <c r="AD132" s="82"/>
      <c r="AE132" s="73" t="s">
        <v>146</v>
      </c>
      <c r="AF132" s="73"/>
      <c r="AG132" s="73"/>
      <c r="AH132" s="73"/>
      <c r="AI132" s="73"/>
      <c r="AJ132" s="73"/>
      <c r="AK132" s="73"/>
    </row>
    <row r="133" spans="1:37" ht="20.149999999999999" customHeight="1" x14ac:dyDescent="0.2">
      <c r="A133" s="5" t="s">
        <v>332</v>
      </c>
      <c r="B133" s="6" t="s">
        <v>12</v>
      </c>
      <c r="C133" s="7" t="s">
        <v>341</v>
      </c>
      <c r="D133" s="8" t="s">
        <v>823</v>
      </c>
      <c r="E133" s="50" t="s">
        <v>149</v>
      </c>
      <c r="F133" s="48"/>
      <c r="G133" s="48" t="s">
        <v>146</v>
      </c>
      <c r="H133" s="48"/>
      <c r="I133" s="49"/>
      <c r="J133" s="48"/>
      <c r="K133" s="48"/>
      <c r="L133" s="49"/>
      <c r="M133" s="49"/>
      <c r="N133" s="49"/>
      <c r="O133" s="124"/>
      <c r="P133" s="61"/>
      <c r="Q133" s="69"/>
      <c r="R133" s="60" t="s">
        <v>149</v>
      </c>
      <c r="S133" s="60"/>
      <c r="T133" s="61"/>
      <c r="U133" s="76"/>
      <c r="V133" s="60"/>
      <c r="W133" s="59" t="s">
        <v>146</v>
      </c>
      <c r="AD133" s="82"/>
      <c r="AE133" s="73"/>
      <c r="AF133" s="73"/>
      <c r="AG133" s="73"/>
      <c r="AH133" s="73"/>
      <c r="AI133" s="73"/>
      <c r="AJ133" s="73"/>
      <c r="AK133" s="73"/>
    </row>
    <row r="134" spans="1:37" ht="20.149999999999999" customHeight="1" x14ac:dyDescent="0.2">
      <c r="A134" s="31">
        <f>COUNTIF(A127:A133,"神奈川県")</f>
        <v>7</v>
      </c>
      <c r="B134" s="32">
        <f>COUNTIF(B127:B133,"＊")</f>
        <v>6</v>
      </c>
      <c r="C134" s="35"/>
      <c r="D134" s="38" t="s">
        <v>481</v>
      </c>
      <c r="E134" s="52">
        <f t="shared" ref="E134:J134" si="28">COUNTIF(E127:E133,"○")</f>
        <v>7</v>
      </c>
      <c r="F134" s="52">
        <f t="shared" si="28"/>
        <v>5</v>
      </c>
      <c r="G134" s="52">
        <f t="shared" si="28"/>
        <v>5</v>
      </c>
      <c r="H134" s="52">
        <f t="shared" si="28"/>
        <v>0</v>
      </c>
      <c r="I134" s="52">
        <f t="shared" si="28"/>
        <v>0</v>
      </c>
      <c r="J134" s="52">
        <f t="shared" si="28"/>
        <v>0</v>
      </c>
      <c r="K134" s="52">
        <f t="shared" ref="K134:V134" si="29">COUNTIF(K127:K133,"○")</f>
        <v>0</v>
      </c>
      <c r="L134" s="52">
        <f>COUNTIF(L127:L133,"○")</f>
        <v>0</v>
      </c>
      <c r="M134" s="52">
        <f>COUNTIF(M127:M133,"○")</f>
        <v>0</v>
      </c>
      <c r="N134" s="52">
        <f>COUNTIF(N127:N133,"○")</f>
        <v>0</v>
      </c>
      <c r="O134" s="52">
        <f t="shared" si="29"/>
        <v>0</v>
      </c>
      <c r="P134" s="62">
        <f t="shared" si="29"/>
        <v>0</v>
      </c>
      <c r="Q134" s="66">
        <f t="shared" si="29"/>
        <v>0</v>
      </c>
      <c r="R134" s="52">
        <f t="shared" si="29"/>
        <v>7</v>
      </c>
      <c r="S134" s="52">
        <f t="shared" si="29"/>
        <v>0</v>
      </c>
      <c r="T134" s="62">
        <f t="shared" si="29"/>
        <v>0</v>
      </c>
      <c r="U134" s="78"/>
      <c r="V134" s="52">
        <f t="shared" si="29"/>
        <v>0</v>
      </c>
      <c r="W134" s="52">
        <f t="shared" ref="W134:AK134" si="30">COUNTIF(W127:W133,"○")</f>
        <v>6</v>
      </c>
      <c r="X134" s="52">
        <f t="shared" si="30"/>
        <v>0</v>
      </c>
      <c r="Y134" s="52">
        <f t="shared" si="30"/>
        <v>0</v>
      </c>
      <c r="Z134" s="52">
        <f t="shared" si="30"/>
        <v>0</v>
      </c>
      <c r="AA134" s="52">
        <f t="shared" si="30"/>
        <v>0</v>
      </c>
      <c r="AB134" s="52">
        <f t="shared" si="30"/>
        <v>0</v>
      </c>
      <c r="AC134" s="62">
        <f t="shared" si="30"/>
        <v>0</v>
      </c>
      <c r="AD134" s="83">
        <f t="shared" si="30"/>
        <v>0</v>
      </c>
      <c r="AE134" s="52">
        <f t="shared" si="30"/>
        <v>1</v>
      </c>
      <c r="AF134" s="52">
        <f t="shared" si="30"/>
        <v>0</v>
      </c>
      <c r="AG134" s="52">
        <f t="shared" si="30"/>
        <v>0</v>
      </c>
      <c r="AH134" s="52">
        <f t="shared" si="30"/>
        <v>0</v>
      </c>
      <c r="AI134" s="52">
        <f t="shared" si="30"/>
        <v>0</v>
      </c>
      <c r="AJ134" s="52">
        <f t="shared" si="30"/>
        <v>0</v>
      </c>
      <c r="AK134" s="52">
        <f t="shared" si="30"/>
        <v>0</v>
      </c>
    </row>
    <row r="135" spans="1:37" ht="20.149999999999999" customHeight="1" x14ac:dyDescent="0.2">
      <c r="A135" s="5" t="s">
        <v>343</v>
      </c>
      <c r="B135" s="6" t="s">
        <v>344</v>
      </c>
      <c r="C135" s="7" t="s">
        <v>345</v>
      </c>
      <c r="D135" s="8" t="s">
        <v>346</v>
      </c>
      <c r="E135" s="50" t="s">
        <v>149</v>
      </c>
      <c r="F135" s="48" t="s">
        <v>149</v>
      </c>
      <c r="G135" s="48" t="s">
        <v>149</v>
      </c>
      <c r="H135" s="48"/>
      <c r="I135" s="49"/>
      <c r="J135" s="48"/>
      <c r="K135" s="48"/>
      <c r="L135" s="49"/>
      <c r="M135" s="49"/>
      <c r="N135" s="49"/>
      <c r="O135" s="124"/>
      <c r="P135" s="61"/>
      <c r="Q135" s="69"/>
      <c r="R135" s="60" t="s">
        <v>149</v>
      </c>
      <c r="S135" s="60"/>
      <c r="T135" s="61"/>
      <c r="U135" s="76"/>
      <c r="V135" s="60"/>
      <c r="W135" s="59" t="s">
        <v>149</v>
      </c>
      <c r="AD135" s="82"/>
      <c r="AE135" s="73"/>
      <c r="AF135" s="73"/>
      <c r="AG135" s="73"/>
      <c r="AH135" s="73"/>
      <c r="AI135" s="73"/>
      <c r="AJ135" s="73"/>
      <c r="AK135" s="73"/>
    </row>
    <row r="136" spans="1:37" ht="20.149999999999999" customHeight="1" x14ac:dyDescent="0.2">
      <c r="A136" s="5" t="s">
        <v>343</v>
      </c>
      <c r="B136" s="6" t="s">
        <v>161</v>
      </c>
      <c r="C136" s="7" t="s">
        <v>347</v>
      </c>
      <c r="D136" s="113" t="s">
        <v>752</v>
      </c>
      <c r="E136" s="50" t="s">
        <v>149</v>
      </c>
      <c r="F136" s="48" t="s">
        <v>149</v>
      </c>
      <c r="G136" s="48"/>
      <c r="H136" s="48"/>
      <c r="I136" s="49"/>
      <c r="J136" s="48"/>
      <c r="K136" s="48"/>
      <c r="L136" s="49"/>
      <c r="M136" s="49"/>
      <c r="N136" s="49"/>
      <c r="O136" s="124"/>
      <c r="P136" s="61"/>
      <c r="Q136" s="69"/>
      <c r="R136" s="60" t="s">
        <v>149</v>
      </c>
      <c r="S136" s="60"/>
      <c r="T136" s="61"/>
      <c r="U136" s="76"/>
      <c r="V136" s="60"/>
      <c r="W136" s="59" t="s">
        <v>149</v>
      </c>
      <c r="AD136" s="82"/>
      <c r="AE136" s="73"/>
      <c r="AF136" s="73"/>
      <c r="AG136" s="73"/>
      <c r="AH136" s="73"/>
      <c r="AI136" s="73"/>
      <c r="AJ136" s="73"/>
      <c r="AK136" s="73"/>
    </row>
    <row r="137" spans="1:37" ht="20.149999999999999" customHeight="1" x14ac:dyDescent="0.2">
      <c r="A137" s="10" t="s">
        <v>343</v>
      </c>
      <c r="B137" s="11" t="s">
        <v>188</v>
      </c>
      <c r="C137" s="12" t="s">
        <v>348</v>
      </c>
      <c r="D137" s="13" t="s">
        <v>349</v>
      </c>
      <c r="E137" s="50"/>
      <c r="F137" s="48"/>
      <c r="G137" s="48"/>
      <c r="H137" s="48"/>
      <c r="I137" s="49"/>
      <c r="J137" s="48" t="s">
        <v>149</v>
      </c>
      <c r="K137" s="48"/>
      <c r="L137" s="49"/>
      <c r="M137" s="49"/>
      <c r="N137" s="49"/>
      <c r="O137" s="124"/>
      <c r="P137" s="61"/>
      <c r="Q137" s="69" t="s">
        <v>149</v>
      </c>
      <c r="R137" s="60"/>
      <c r="S137" s="60"/>
      <c r="T137" s="61"/>
      <c r="U137" s="76"/>
      <c r="V137" s="60"/>
      <c r="AD137" s="82"/>
      <c r="AE137" s="73"/>
      <c r="AF137" s="73"/>
      <c r="AG137" s="73"/>
      <c r="AH137" s="73" t="s">
        <v>577</v>
      </c>
      <c r="AI137" s="73"/>
      <c r="AJ137" s="73"/>
      <c r="AK137" s="73"/>
    </row>
    <row r="138" spans="1:37" ht="20.149999999999999" customHeight="1" x14ac:dyDescent="0.2">
      <c r="A138" s="5" t="s">
        <v>343</v>
      </c>
      <c r="B138" s="6" t="s">
        <v>229</v>
      </c>
      <c r="C138" s="7" t="s">
        <v>350</v>
      </c>
      <c r="D138" s="9" t="s">
        <v>351</v>
      </c>
      <c r="E138" s="50" t="s">
        <v>149</v>
      </c>
      <c r="F138" s="50" t="s">
        <v>149</v>
      </c>
      <c r="G138" s="48"/>
      <c r="H138" s="48"/>
      <c r="I138" s="49"/>
      <c r="J138" s="48"/>
      <c r="K138" s="48"/>
      <c r="L138" s="49"/>
      <c r="M138" s="49"/>
      <c r="N138" s="49"/>
      <c r="O138" s="124"/>
      <c r="P138" s="61"/>
      <c r="Q138" s="69"/>
      <c r="R138" s="60" t="s">
        <v>149</v>
      </c>
      <c r="S138" s="60"/>
      <c r="T138" s="61"/>
      <c r="U138" s="76"/>
      <c r="V138" s="60"/>
      <c r="W138" s="59" t="s">
        <v>149</v>
      </c>
      <c r="AD138" s="82"/>
      <c r="AE138" s="73"/>
      <c r="AF138" s="73"/>
      <c r="AG138" s="73"/>
      <c r="AH138" s="73"/>
      <c r="AI138" s="73"/>
      <c r="AJ138" s="73"/>
      <c r="AK138" s="73"/>
    </row>
    <row r="139" spans="1:37" ht="20.149999999999999" customHeight="1" x14ac:dyDescent="0.2">
      <c r="A139" s="5" t="s">
        <v>343</v>
      </c>
      <c r="B139" s="6" t="s">
        <v>161</v>
      </c>
      <c r="C139" s="7" t="s">
        <v>352</v>
      </c>
      <c r="D139" s="113" t="s">
        <v>847</v>
      </c>
      <c r="E139" s="50" t="s">
        <v>149</v>
      </c>
      <c r="F139" s="50" t="s">
        <v>149</v>
      </c>
      <c r="G139" s="48"/>
      <c r="H139" s="48"/>
      <c r="I139" s="49"/>
      <c r="J139" s="48"/>
      <c r="K139" s="48"/>
      <c r="L139" s="49"/>
      <c r="M139" s="49"/>
      <c r="N139" s="49"/>
      <c r="O139" s="124"/>
      <c r="P139" s="61"/>
      <c r="Q139" s="69"/>
      <c r="R139" s="60" t="s">
        <v>149</v>
      </c>
      <c r="S139" s="60"/>
      <c r="T139" s="61"/>
      <c r="U139" s="76"/>
      <c r="V139" s="60"/>
      <c r="W139" s="59" t="s">
        <v>149</v>
      </c>
      <c r="AD139" s="82"/>
      <c r="AE139" s="73"/>
      <c r="AF139" s="73"/>
      <c r="AG139" s="73"/>
      <c r="AH139" s="73"/>
      <c r="AI139" s="73"/>
      <c r="AJ139" s="73"/>
      <c r="AK139" s="73"/>
    </row>
    <row r="140" spans="1:37" ht="20.149999999999999" customHeight="1" x14ac:dyDescent="0.2">
      <c r="A140" s="5" t="s">
        <v>343</v>
      </c>
      <c r="B140" s="6" t="s">
        <v>161</v>
      </c>
      <c r="C140" s="7"/>
      <c r="D140" s="8" t="s">
        <v>627</v>
      </c>
      <c r="E140" s="50" t="s">
        <v>149</v>
      </c>
      <c r="F140" s="50" t="s">
        <v>149</v>
      </c>
      <c r="G140" s="48"/>
      <c r="H140" s="48"/>
      <c r="I140" s="49"/>
      <c r="J140" s="48"/>
      <c r="K140" s="48"/>
      <c r="L140" s="49"/>
      <c r="M140" s="49"/>
      <c r="N140" s="49"/>
      <c r="O140" s="124"/>
      <c r="P140" s="61"/>
      <c r="Q140" s="69"/>
      <c r="R140" s="60" t="s">
        <v>149</v>
      </c>
      <c r="S140" s="60"/>
      <c r="T140" s="61"/>
      <c r="U140" s="76"/>
      <c r="V140" s="60"/>
      <c r="W140" s="59" t="s">
        <v>149</v>
      </c>
      <c r="AD140" s="82"/>
      <c r="AE140" s="73"/>
      <c r="AF140" s="73"/>
      <c r="AG140" s="73"/>
      <c r="AH140" s="73"/>
      <c r="AI140" s="73"/>
      <c r="AJ140" s="73"/>
      <c r="AK140" s="73"/>
    </row>
    <row r="141" spans="1:37" ht="20.149999999999999" customHeight="1" x14ac:dyDescent="0.2">
      <c r="A141" s="5" t="s">
        <v>343</v>
      </c>
      <c r="B141" s="6" t="s">
        <v>161</v>
      </c>
      <c r="C141" s="7"/>
      <c r="D141" s="8" t="s">
        <v>628</v>
      </c>
      <c r="E141" s="50" t="s">
        <v>149</v>
      </c>
      <c r="F141" s="50" t="s">
        <v>149</v>
      </c>
      <c r="G141" s="48"/>
      <c r="H141" s="48"/>
      <c r="I141" s="49"/>
      <c r="J141" s="48"/>
      <c r="K141" s="48"/>
      <c r="L141" s="49"/>
      <c r="M141" s="49"/>
      <c r="N141" s="49"/>
      <c r="O141" s="124"/>
      <c r="P141" s="61"/>
      <c r="Q141" s="69"/>
      <c r="R141" s="60" t="s">
        <v>149</v>
      </c>
      <c r="S141" s="60"/>
      <c r="T141" s="61"/>
      <c r="U141" s="76"/>
      <c r="V141" s="60"/>
      <c r="W141" s="59" t="s">
        <v>149</v>
      </c>
      <c r="AD141" s="82"/>
      <c r="AE141" s="73"/>
      <c r="AF141" s="73"/>
      <c r="AG141" s="73"/>
      <c r="AH141" s="73"/>
      <c r="AI141" s="73"/>
      <c r="AJ141" s="73"/>
      <c r="AK141" s="73"/>
    </row>
    <row r="142" spans="1:37" ht="20.149999999999999" customHeight="1" x14ac:dyDescent="0.2">
      <c r="A142" s="31">
        <f>COUNTIF(A135:A141,"新潟県")</f>
        <v>7</v>
      </c>
      <c r="B142" s="32">
        <f>COUNTIF(B135:B141,"＊")</f>
        <v>6</v>
      </c>
      <c r="C142" s="35"/>
      <c r="D142" s="38" t="s">
        <v>482</v>
      </c>
      <c r="E142" s="52">
        <f>COUNTIF(E135:E141,"○")</f>
        <v>6</v>
      </c>
      <c r="F142" s="52">
        <f>COUNTIF(F135:F141,"○")</f>
        <v>6</v>
      </c>
      <c r="G142" s="52">
        <f t="shared" ref="G142:Q142" si="31">COUNTIF(G135:G139,"○")</f>
        <v>1</v>
      </c>
      <c r="H142" s="52">
        <f t="shared" si="31"/>
        <v>0</v>
      </c>
      <c r="I142" s="52">
        <f t="shared" si="31"/>
        <v>0</v>
      </c>
      <c r="J142" s="52">
        <f>COUNTIF(J135:J139,"○")</f>
        <v>1</v>
      </c>
      <c r="K142" s="52">
        <f t="shared" si="31"/>
        <v>0</v>
      </c>
      <c r="L142" s="52">
        <f t="shared" si="31"/>
        <v>0</v>
      </c>
      <c r="M142" s="52">
        <f t="shared" si="31"/>
        <v>0</v>
      </c>
      <c r="N142" s="52">
        <f t="shared" si="31"/>
        <v>0</v>
      </c>
      <c r="O142" s="52">
        <f t="shared" si="31"/>
        <v>0</v>
      </c>
      <c r="P142" s="62">
        <f t="shared" si="31"/>
        <v>0</v>
      </c>
      <c r="Q142" s="66">
        <f t="shared" si="31"/>
        <v>1</v>
      </c>
      <c r="R142" s="52">
        <f>COUNTIF(R135:R141,"○")</f>
        <v>6</v>
      </c>
      <c r="S142" s="52">
        <f>COUNTIF(S135:S141,"○")</f>
        <v>0</v>
      </c>
      <c r="T142" s="62">
        <f>COUNTIF(T135:T139,"○")</f>
        <v>0</v>
      </c>
      <c r="U142" s="78"/>
      <c r="V142" s="52">
        <f>COUNTIF(V135:V139,"○")</f>
        <v>0</v>
      </c>
      <c r="W142" s="52">
        <f>COUNTIF(W135:W141,"○")</f>
        <v>6</v>
      </c>
      <c r="X142" s="52">
        <f>COUNTIF(X135:X141,"○")</f>
        <v>0</v>
      </c>
      <c r="Y142" s="52">
        <f t="shared" ref="Y142:AK142" si="32">COUNTIF(Y135:Y139,"○")</f>
        <v>0</v>
      </c>
      <c r="Z142" s="52">
        <f t="shared" si="32"/>
        <v>0</v>
      </c>
      <c r="AA142" s="52">
        <f t="shared" si="32"/>
        <v>0</v>
      </c>
      <c r="AB142" s="52">
        <f t="shared" si="32"/>
        <v>0</v>
      </c>
      <c r="AC142" s="62">
        <f t="shared" si="32"/>
        <v>0</v>
      </c>
      <c r="AD142" s="83">
        <f t="shared" si="32"/>
        <v>0</v>
      </c>
      <c r="AE142" s="52">
        <f t="shared" si="32"/>
        <v>0</v>
      </c>
      <c r="AF142" s="52">
        <f t="shared" si="32"/>
        <v>0</v>
      </c>
      <c r="AG142" s="52">
        <f t="shared" si="32"/>
        <v>0</v>
      </c>
      <c r="AH142" s="52">
        <f t="shared" si="32"/>
        <v>1</v>
      </c>
      <c r="AI142" s="52">
        <f t="shared" si="32"/>
        <v>0</v>
      </c>
      <c r="AJ142" s="52">
        <f t="shared" si="32"/>
        <v>0</v>
      </c>
      <c r="AK142" s="52">
        <f t="shared" si="32"/>
        <v>0</v>
      </c>
    </row>
    <row r="143" spans="1:37" ht="20.149999999999999" customHeight="1" x14ac:dyDescent="0.2">
      <c r="A143" s="5" t="s">
        <v>353</v>
      </c>
      <c r="B143" s="6" t="s">
        <v>206</v>
      </c>
      <c r="C143" s="7" t="s">
        <v>354</v>
      </c>
      <c r="D143" s="8" t="s">
        <v>355</v>
      </c>
      <c r="E143" s="50"/>
      <c r="F143" s="48"/>
      <c r="G143" s="48"/>
      <c r="H143" s="48"/>
      <c r="I143" s="49"/>
      <c r="J143" s="48" t="s">
        <v>149</v>
      </c>
      <c r="K143" s="48"/>
      <c r="L143" s="49"/>
      <c r="M143" s="49"/>
      <c r="N143" s="49"/>
      <c r="O143" s="124"/>
      <c r="P143" s="61"/>
      <c r="Q143" s="69"/>
      <c r="R143" s="60" t="s">
        <v>149</v>
      </c>
      <c r="S143" s="60"/>
      <c r="T143" s="61"/>
      <c r="U143" s="76"/>
      <c r="V143" s="60"/>
      <c r="AA143" s="59" t="s">
        <v>149</v>
      </c>
      <c r="AD143" s="82"/>
      <c r="AE143" s="73"/>
      <c r="AF143" s="73"/>
      <c r="AG143" s="73"/>
      <c r="AH143" s="73"/>
      <c r="AI143" s="73"/>
      <c r="AJ143" s="73"/>
      <c r="AK143" s="73"/>
    </row>
    <row r="144" spans="1:37" ht="20.149999999999999" customHeight="1" x14ac:dyDescent="0.2">
      <c r="A144" s="5" t="s">
        <v>353</v>
      </c>
      <c r="B144" s="6" t="s">
        <v>206</v>
      </c>
      <c r="C144" s="7" t="s">
        <v>356</v>
      </c>
      <c r="D144" s="8" t="s">
        <v>357</v>
      </c>
      <c r="E144" s="50"/>
      <c r="F144" s="48"/>
      <c r="G144" s="48"/>
      <c r="H144" s="48"/>
      <c r="I144" s="48" t="s">
        <v>149</v>
      </c>
      <c r="J144" s="48"/>
      <c r="K144" s="48"/>
      <c r="L144" s="48"/>
      <c r="M144" s="48"/>
      <c r="N144" s="48"/>
      <c r="O144" s="124"/>
      <c r="P144" s="61"/>
      <c r="Q144" s="69" t="s">
        <v>149</v>
      </c>
      <c r="R144" s="60"/>
      <c r="S144" s="60"/>
      <c r="T144" s="61"/>
      <c r="U144" s="76"/>
      <c r="V144" s="60"/>
      <c r="X144" s="59" t="s">
        <v>819</v>
      </c>
      <c r="AD144" s="82"/>
      <c r="AE144" s="73"/>
      <c r="AF144" s="73"/>
      <c r="AG144" s="73"/>
      <c r="AH144" s="73"/>
      <c r="AI144" s="73"/>
      <c r="AJ144" s="73"/>
      <c r="AK144" s="73"/>
    </row>
    <row r="145" spans="1:37" ht="20.149999999999999" customHeight="1" x14ac:dyDescent="0.2">
      <c r="A145" s="5" t="s">
        <v>353</v>
      </c>
      <c r="B145" s="6" t="s">
        <v>12</v>
      </c>
      <c r="C145" s="7"/>
      <c r="D145" s="113" t="s">
        <v>803</v>
      </c>
      <c r="E145" s="119" t="s">
        <v>800</v>
      </c>
      <c r="F145" s="48" t="s">
        <v>800</v>
      </c>
      <c r="G145" s="48" t="s">
        <v>800</v>
      </c>
      <c r="H145" s="48"/>
      <c r="I145" s="48"/>
      <c r="J145" s="48"/>
      <c r="K145" s="48"/>
      <c r="L145" s="48"/>
      <c r="M145" s="48"/>
      <c r="N145" s="48"/>
      <c r="O145" s="124"/>
      <c r="P145" s="61"/>
      <c r="Q145" s="69"/>
      <c r="R145" s="60" t="s">
        <v>800</v>
      </c>
      <c r="S145" s="60"/>
      <c r="T145" s="61"/>
      <c r="U145" s="76"/>
      <c r="V145" s="60"/>
      <c r="W145" s="59" t="s">
        <v>800</v>
      </c>
      <c r="AD145" s="82"/>
      <c r="AE145" s="73"/>
      <c r="AF145" s="73"/>
      <c r="AG145" s="73"/>
      <c r="AH145" s="73"/>
      <c r="AI145" s="73"/>
      <c r="AJ145" s="73"/>
      <c r="AK145" s="73"/>
    </row>
    <row r="146" spans="1:37" ht="20.149999999999999" customHeight="1" x14ac:dyDescent="0.2">
      <c r="A146" s="31">
        <f>COUNTIF(A143:A145,"富山県")</f>
        <v>3</v>
      </c>
      <c r="B146" s="32">
        <f>COUNTIF(B143:B145,"＊")</f>
        <v>3</v>
      </c>
      <c r="C146" s="35"/>
      <c r="D146" s="38" t="s">
        <v>483</v>
      </c>
      <c r="E146" s="52">
        <f>COUNTIF(E143:E145,"○")</f>
        <v>1</v>
      </c>
      <c r="F146" s="52">
        <f t="shared" ref="F146:AK146" si="33">COUNTIF(F143:F145,"○")</f>
        <v>1</v>
      </c>
      <c r="G146" s="52">
        <f t="shared" si="33"/>
        <v>1</v>
      </c>
      <c r="H146" s="52">
        <f t="shared" si="33"/>
        <v>0</v>
      </c>
      <c r="I146" s="52">
        <f t="shared" si="33"/>
        <v>1</v>
      </c>
      <c r="J146" s="52">
        <f t="shared" si="33"/>
        <v>1</v>
      </c>
      <c r="K146" s="52">
        <f t="shared" si="33"/>
        <v>0</v>
      </c>
      <c r="L146" s="52">
        <f t="shared" si="33"/>
        <v>0</v>
      </c>
      <c r="M146" s="52">
        <f t="shared" si="33"/>
        <v>0</v>
      </c>
      <c r="N146" s="52">
        <f t="shared" si="33"/>
        <v>0</v>
      </c>
      <c r="O146" s="52">
        <f t="shared" si="33"/>
        <v>0</v>
      </c>
      <c r="P146" s="52">
        <f t="shared" si="33"/>
        <v>0</v>
      </c>
      <c r="Q146" s="52">
        <f t="shared" si="33"/>
        <v>1</v>
      </c>
      <c r="R146" s="52">
        <f t="shared" si="33"/>
        <v>2</v>
      </c>
      <c r="S146" s="52">
        <f t="shared" si="33"/>
        <v>0</v>
      </c>
      <c r="T146" s="52">
        <f t="shared" si="33"/>
        <v>0</v>
      </c>
      <c r="U146" s="52">
        <f t="shared" si="33"/>
        <v>0</v>
      </c>
      <c r="V146" s="52">
        <f t="shared" si="33"/>
        <v>0</v>
      </c>
      <c r="W146" s="52">
        <f t="shared" si="33"/>
        <v>1</v>
      </c>
      <c r="X146" s="52">
        <f t="shared" si="33"/>
        <v>1</v>
      </c>
      <c r="Y146" s="52">
        <f t="shared" si="33"/>
        <v>0</v>
      </c>
      <c r="Z146" s="52">
        <f t="shared" si="33"/>
        <v>0</v>
      </c>
      <c r="AA146" s="52">
        <f t="shared" si="33"/>
        <v>1</v>
      </c>
      <c r="AB146" s="52">
        <f t="shared" si="33"/>
        <v>0</v>
      </c>
      <c r="AC146" s="52">
        <f t="shared" si="33"/>
        <v>0</v>
      </c>
      <c r="AD146" s="52">
        <f t="shared" si="33"/>
        <v>0</v>
      </c>
      <c r="AE146" s="52">
        <f t="shared" si="33"/>
        <v>0</v>
      </c>
      <c r="AF146" s="52">
        <f t="shared" si="33"/>
        <v>0</v>
      </c>
      <c r="AG146" s="52">
        <f t="shared" si="33"/>
        <v>0</v>
      </c>
      <c r="AH146" s="52">
        <f t="shared" si="33"/>
        <v>0</v>
      </c>
      <c r="AI146" s="52">
        <f t="shared" si="33"/>
        <v>0</v>
      </c>
      <c r="AJ146" s="52">
        <f t="shared" si="33"/>
        <v>0</v>
      </c>
      <c r="AK146" s="52">
        <f t="shared" si="33"/>
        <v>0</v>
      </c>
    </row>
    <row r="147" spans="1:37" ht="20.149999999999999" customHeight="1" x14ac:dyDescent="0.2">
      <c r="A147" s="5" t="s">
        <v>358</v>
      </c>
      <c r="B147" s="6" t="s">
        <v>161</v>
      </c>
      <c r="C147" s="7" t="s">
        <v>359</v>
      </c>
      <c r="D147" s="8" t="s">
        <v>360</v>
      </c>
      <c r="E147" s="50" t="s">
        <v>149</v>
      </c>
      <c r="F147" s="50" t="s">
        <v>149</v>
      </c>
      <c r="G147" s="50"/>
      <c r="H147" s="48"/>
      <c r="I147" s="49"/>
      <c r="J147" s="48"/>
      <c r="K147" s="48"/>
      <c r="L147" s="49"/>
      <c r="M147" s="49"/>
      <c r="N147" s="49"/>
      <c r="O147" s="124"/>
      <c r="P147" s="61"/>
      <c r="Q147" s="69"/>
      <c r="R147" s="60" t="s">
        <v>747</v>
      </c>
      <c r="S147" s="60"/>
      <c r="T147" s="61"/>
      <c r="U147" s="76"/>
      <c r="V147" s="73"/>
      <c r="W147" s="59" t="s">
        <v>149</v>
      </c>
      <c r="AD147" s="82"/>
      <c r="AE147" s="73"/>
      <c r="AF147" s="73"/>
      <c r="AG147" s="73"/>
      <c r="AH147" s="73"/>
      <c r="AI147" s="73"/>
      <c r="AJ147" s="73"/>
      <c r="AK147" s="73"/>
    </row>
    <row r="148" spans="1:37" ht="20.149999999999999" customHeight="1" x14ac:dyDescent="0.2">
      <c r="A148" s="5" t="s">
        <v>358</v>
      </c>
      <c r="B148" s="6" t="s">
        <v>176</v>
      </c>
      <c r="C148" s="7" t="s">
        <v>361</v>
      </c>
      <c r="D148" s="8" t="s">
        <v>362</v>
      </c>
      <c r="E148" s="50"/>
      <c r="F148" s="48"/>
      <c r="G148" s="48"/>
      <c r="H148" s="48"/>
      <c r="I148" s="49"/>
      <c r="J148" s="48" t="s">
        <v>149</v>
      </c>
      <c r="K148" s="48"/>
      <c r="L148" s="49"/>
      <c r="M148" s="49"/>
      <c r="N148" s="49"/>
      <c r="O148" s="124"/>
      <c r="P148" s="61"/>
      <c r="Q148" s="69"/>
      <c r="R148" s="60" t="s">
        <v>149</v>
      </c>
      <c r="S148" s="60"/>
      <c r="T148" s="61"/>
      <c r="U148" s="76"/>
      <c r="V148" s="73"/>
      <c r="AA148" s="59" t="s">
        <v>577</v>
      </c>
      <c r="AD148" s="82"/>
      <c r="AE148" s="73"/>
      <c r="AF148" s="73"/>
      <c r="AG148" s="73"/>
      <c r="AH148" s="73"/>
      <c r="AI148" s="73"/>
      <c r="AJ148" s="73"/>
      <c r="AK148" s="73"/>
    </row>
    <row r="149" spans="1:37" ht="20.149999999999999" customHeight="1" x14ac:dyDescent="0.2">
      <c r="A149" s="91" t="s">
        <v>358</v>
      </c>
      <c r="B149" s="6" t="s">
        <v>12</v>
      </c>
      <c r="C149" s="93"/>
      <c r="D149" s="95" t="s">
        <v>634</v>
      </c>
      <c r="E149" s="50" t="s">
        <v>146</v>
      </c>
      <c r="F149" s="50" t="s">
        <v>146</v>
      </c>
      <c r="G149" s="48"/>
      <c r="H149" s="48"/>
      <c r="I149" s="49"/>
      <c r="J149" s="48"/>
      <c r="K149" s="48"/>
      <c r="L149" s="49"/>
      <c r="M149" s="49"/>
      <c r="N149" s="49"/>
      <c r="O149" s="124"/>
      <c r="P149" s="61"/>
      <c r="Q149" s="69"/>
      <c r="R149" s="60" t="s">
        <v>146</v>
      </c>
      <c r="S149" s="60"/>
      <c r="T149" s="61"/>
      <c r="U149" s="76"/>
      <c r="V149" s="73"/>
      <c r="W149" s="59" t="s">
        <v>146</v>
      </c>
      <c r="AD149" s="73"/>
      <c r="AE149" s="73"/>
      <c r="AF149" s="73"/>
      <c r="AG149" s="73"/>
      <c r="AH149" s="73"/>
      <c r="AI149" s="73"/>
      <c r="AJ149" s="73"/>
      <c r="AK149" s="73"/>
    </row>
    <row r="150" spans="1:37" ht="20.149999999999999" customHeight="1" x14ac:dyDescent="0.2">
      <c r="A150" s="91" t="s">
        <v>358</v>
      </c>
      <c r="B150" s="6" t="s">
        <v>12</v>
      </c>
      <c r="C150" s="93"/>
      <c r="D150" s="95" t="s">
        <v>834</v>
      </c>
      <c r="E150" s="50" t="s">
        <v>149</v>
      </c>
      <c r="F150" s="50" t="s">
        <v>149</v>
      </c>
      <c r="G150" s="48"/>
      <c r="H150" s="48"/>
      <c r="I150" s="49"/>
      <c r="J150" s="48"/>
      <c r="K150" s="48"/>
      <c r="L150" s="49"/>
      <c r="M150" s="49"/>
      <c r="N150" s="49"/>
      <c r="O150" s="124"/>
      <c r="P150" s="61"/>
      <c r="Q150" s="69"/>
      <c r="R150" s="60" t="s">
        <v>149</v>
      </c>
      <c r="S150" s="60"/>
      <c r="T150" s="61"/>
      <c r="U150" s="76"/>
      <c r="V150" s="73"/>
      <c r="W150" s="59" t="s">
        <v>146</v>
      </c>
      <c r="AD150" s="73"/>
      <c r="AE150" s="73"/>
      <c r="AF150" s="73"/>
      <c r="AG150" s="73"/>
      <c r="AH150" s="73"/>
      <c r="AI150" s="73"/>
      <c r="AJ150" s="73"/>
      <c r="AK150" s="73"/>
    </row>
    <row r="151" spans="1:37" ht="20.149999999999999" customHeight="1" x14ac:dyDescent="0.2">
      <c r="A151" s="31">
        <f>COUNTIF(A147:A150,"石川県")</f>
        <v>4</v>
      </c>
      <c r="B151" s="32">
        <f>COUNTIF(B147:B150,"＊")</f>
        <v>4</v>
      </c>
      <c r="C151" s="35"/>
      <c r="D151" s="38" t="s">
        <v>484</v>
      </c>
      <c r="E151" s="52">
        <f>COUNTIF(E147:E150,"○")</f>
        <v>3</v>
      </c>
      <c r="F151" s="52">
        <f>COUNTIF(F147:F150,"○")</f>
        <v>3</v>
      </c>
      <c r="G151" s="52">
        <f t="shared" ref="G151:Q151" si="34">COUNTIF(G147:G148,"○")</f>
        <v>0</v>
      </c>
      <c r="H151" s="52">
        <f t="shared" si="34"/>
        <v>0</v>
      </c>
      <c r="I151" s="52">
        <f t="shared" si="34"/>
        <v>0</v>
      </c>
      <c r="J151" s="52">
        <f t="shared" si="34"/>
        <v>1</v>
      </c>
      <c r="K151" s="52">
        <f t="shared" si="34"/>
        <v>0</v>
      </c>
      <c r="L151" s="52">
        <f t="shared" si="34"/>
        <v>0</v>
      </c>
      <c r="M151" s="52">
        <f t="shared" si="34"/>
        <v>0</v>
      </c>
      <c r="N151" s="52">
        <f t="shared" si="34"/>
        <v>0</v>
      </c>
      <c r="O151" s="52">
        <f t="shared" si="34"/>
        <v>0</v>
      </c>
      <c r="P151" s="62">
        <f t="shared" si="34"/>
        <v>0</v>
      </c>
      <c r="Q151" s="66">
        <f t="shared" si="34"/>
        <v>0</v>
      </c>
      <c r="R151" s="52">
        <f>COUNTIF(R147:R150,"○")</f>
        <v>4</v>
      </c>
      <c r="S151" s="52">
        <f>COUNTIF(S147:S150,"○")</f>
        <v>0</v>
      </c>
      <c r="T151" s="62">
        <f>COUNTIF(T147:T148,"○")</f>
        <v>0</v>
      </c>
      <c r="U151" s="78"/>
      <c r="V151" s="52">
        <f>COUNTIF(V147:V148,"○")</f>
        <v>0</v>
      </c>
      <c r="W151" s="52">
        <f>COUNTIF(W147:W150,"○")</f>
        <v>3</v>
      </c>
      <c r="X151" s="52">
        <f t="shared" ref="X151:AD151" si="35">COUNTIF(X147:X148,"○")</f>
        <v>0</v>
      </c>
      <c r="Y151" s="52">
        <f t="shared" si="35"/>
        <v>0</v>
      </c>
      <c r="Z151" s="52">
        <f t="shared" si="35"/>
        <v>0</v>
      </c>
      <c r="AA151" s="52">
        <f t="shared" si="35"/>
        <v>1</v>
      </c>
      <c r="AB151" s="52">
        <f t="shared" si="35"/>
        <v>0</v>
      </c>
      <c r="AC151" s="52">
        <f t="shared" si="35"/>
        <v>0</v>
      </c>
      <c r="AD151" s="52">
        <f t="shared" si="35"/>
        <v>0</v>
      </c>
      <c r="AE151" s="52">
        <f>COUNTIF(AE147:AE150,"○")</f>
        <v>0</v>
      </c>
      <c r="AF151" s="52">
        <f>COUNTIF(AF147:AF150,"○")</f>
        <v>0</v>
      </c>
      <c r="AG151" s="52">
        <f>COUNTIF(AG147:AG148,"○")</f>
        <v>0</v>
      </c>
      <c r="AH151" s="52">
        <f>COUNTIF(AH147:AH148,"○")</f>
        <v>0</v>
      </c>
      <c r="AI151" s="52">
        <f>COUNTIF(AI147:AI148,"○")</f>
        <v>0</v>
      </c>
      <c r="AJ151" s="52">
        <f>COUNTIF(AJ147:AJ148,"○")</f>
        <v>0</v>
      </c>
      <c r="AK151" s="52">
        <f>COUNTIF(AK147:AK148,"○")</f>
        <v>0</v>
      </c>
    </row>
    <row r="152" spans="1:37" ht="20.149999999999999" customHeight="1" x14ac:dyDescent="0.2">
      <c r="A152" s="5" t="s">
        <v>363</v>
      </c>
      <c r="B152" s="6" t="s">
        <v>206</v>
      </c>
      <c r="C152" s="7" t="s">
        <v>364</v>
      </c>
      <c r="D152" s="8" t="s">
        <v>365</v>
      </c>
      <c r="E152" s="50"/>
      <c r="F152" s="48"/>
      <c r="G152" s="48"/>
      <c r="H152" s="48"/>
      <c r="I152" s="49"/>
      <c r="J152" s="48" t="s">
        <v>149</v>
      </c>
      <c r="K152" s="48"/>
      <c r="L152" s="49"/>
      <c r="M152" s="49"/>
      <c r="N152" s="49"/>
      <c r="O152" s="124"/>
      <c r="P152" s="61"/>
      <c r="Q152" s="69"/>
      <c r="R152" s="60" t="s">
        <v>149</v>
      </c>
      <c r="S152" s="60"/>
      <c r="T152" s="61"/>
      <c r="U152" s="76"/>
      <c r="V152" s="60"/>
      <c r="AA152" s="59" t="s">
        <v>149</v>
      </c>
      <c r="AD152" s="82"/>
      <c r="AE152" s="73"/>
      <c r="AF152" s="73"/>
      <c r="AG152" s="73"/>
      <c r="AH152" s="73"/>
      <c r="AI152" s="73"/>
      <c r="AJ152" s="73"/>
      <c r="AK152" s="73"/>
    </row>
    <row r="153" spans="1:37" ht="20.149999999999999" customHeight="1" x14ac:dyDescent="0.2">
      <c r="A153" s="5" t="s">
        <v>363</v>
      </c>
      <c r="B153" s="6" t="s">
        <v>206</v>
      </c>
      <c r="C153" s="7" t="s">
        <v>366</v>
      </c>
      <c r="D153" s="113" t="s">
        <v>753</v>
      </c>
      <c r="E153" s="50" t="s">
        <v>149</v>
      </c>
      <c r="F153" s="50" t="s">
        <v>149</v>
      </c>
      <c r="G153" s="50" t="s">
        <v>149</v>
      </c>
      <c r="H153" s="48"/>
      <c r="I153" s="49"/>
      <c r="J153" s="48"/>
      <c r="K153" s="48"/>
      <c r="L153" s="49"/>
      <c r="M153" s="49"/>
      <c r="N153" s="49"/>
      <c r="O153" s="124"/>
      <c r="P153" s="61"/>
      <c r="Q153" s="69"/>
      <c r="R153" s="60" t="s">
        <v>149</v>
      </c>
      <c r="S153" s="60"/>
      <c r="T153" s="61"/>
      <c r="U153" s="76"/>
      <c r="V153" s="60"/>
      <c r="W153" s="59" t="s">
        <v>149</v>
      </c>
      <c r="AD153" s="82"/>
      <c r="AE153" s="73"/>
      <c r="AF153" s="73"/>
      <c r="AG153" s="73"/>
      <c r="AH153" s="73"/>
      <c r="AI153" s="73"/>
      <c r="AJ153" s="73"/>
      <c r="AK153" s="73"/>
    </row>
    <row r="154" spans="1:37" ht="20.149999999999999" customHeight="1" x14ac:dyDescent="0.2">
      <c r="A154" s="10" t="s">
        <v>363</v>
      </c>
      <c r="B154" s="11" t="s">
        <v>188</v>
      </c>
      <c r="C154" s="12" t="s">
        <v>367</v>
      </c>
      <c r="D154" s="13" t="s">
        <v>368</v>
      </c>
      <c r="E154" s="50"/>
      <c r="F154" s="48"/>
      <c r="G154" s="48"/>
      <c r="H154" s="48"/>
      <c r="I154" s="49"/>
      <c r="J154" s="48" t="s">
        <v>149</v>
      </c>
      <c r="K154" s="48"/>
      <c r="L154" s="49"/>
      <c r="M154" s="49"/>
      <c r="N154" s="49"/>
      <c r="O154" s="124"/>
      <c r="P154" s="61"/>
      <c r="Q154" s="69" t="s">
        <v>149</v>
      </c>
      <c r="R154" s="60"/>
      <c r="S154" s="60"/>
      <c r="T154" s="61"/>
      <c r="U154" s="76"/>
      <c r="V154" s="60"/>
      <c r="AD154" s="82"/>
      <c r="AE154" s="73"/>
      <c r="AF154" s="73"/>
      <c r="AG154" s="73"/>
      <c r="AH154" s="73" t="s">
        <v>149</v>
      </c>
      <c r="AI154" s="73"/>
      <c r="AJ154" s="73"/>
      <c r="AK154" s="73"/>
    </row>
    <row r="155" spans="1:37" ht="20.149999999999999" customHeight="1" x14ac:dyDescent="0.2">
      <c r="A155" s="5" t="s">
        <v>363</v>
      </c>
      <c r="B155" s="6" t="s">
        <v>206</v>
      </c>
      <c r="C155" s="7" t="s">
        <v>369</v>
      </c>
      <c r="D155" s="101" t="s">
        <v>632</v>
      </c>
      <c r="E155" s="50" t="s">
        <v>149</v>
      </c>
      <c r="F155" s="50" t="s">
        <v>149</v>
      </c>
      <c r="G155" s="50" t="s">
        <v>146</v>
      </c>
      <c r="H155" s="50"/>
      <c r="I155" s="49"/>
      <c r="J155" s="48"/>
      <c r="K155" s="48"/>
      <c r="L155" s="49"/>
      <c r="M155" s="49"/>
      <c r="N155" s="49"/>
      <c r="O155" s="124"/>
      <c r="P155" s="61"/>
      <c r="Q155" s="69"/>
      <c r="R155" s="60" t="s">
        <v>149</v>
      </c>
      <c r="S155" s="60"/>
      <c r="T155" s="61"/>
      <c r="U155" s="76"/>
      <c r="V155" s="60"/>
      <c r="W155" s="59" t="s">
        <v>149</v>
      </c>
      <c r="AD155" s="82"/>
      <c r="AE155" s="73"/>
      <c r="AF155" s="73"/>
      <c r="AG155" s="73"/>
      <c r="AH155" s="73"/>
      <c r="AI155" s="73"/>
      <c r="AJ155" s="73"/>
      <c r="AK155" s="73"/>
    </row>
    <row r="156" spans="1:37" ht="20.149999999999999" customHeight="1" x14ac:dyDescent="0.2">
      <c r="A156" s="31">
        <f>COUNTIF(A152:A155,"福井県")</f>
        <v>4</v>
      </c>
      <c r="B156" s="32">
        <f>COUNTIF(B152:B155,"＊")</f>
        <v>3</v>
      </c>
      <c r="C156" s="35"/>
      <c r="D156" s="38" t="s">
        <v>485</v>
      </c>
      <c r="E156" s="52">
        <f t="shared" ref="E156:T156" si="36">COUNTIF(E152:E155,"○")</f>
        <v>2</v>
      </c>
      <c r="F156" s="52">
        <f t="shared" si="36"/>
        <v>2</v>
      </c>
      <c r="G156" s="52">
        <f t="shared" si="36"/>
        <v>2</v>
      </c>
      <c r="H156" s="52">
        <f t="shared" si="36"/>
        <v>0</v>
      </c>
      <c r="I156" s="52">
        <f t="shared" si="36"/>
        <v>0</v>
      </c>
      <c r="J156" s="52">
        <f>COUNTIF(J152:J155,"○")</f>
        <v>2</v>
      </c>
      <c r="K156" s="52">
        <f t="shared" si="36"/>
        <v>0</v>
      </c>
      <c r="L156" s="52">
        <f>COUNTIF(L152:L155,"○")</f>
        <v>0</v>
      </c>
      <c r="M156" s="52">
        <f>COUNTIF(M152:M155,"○")</f>
        <v>0</v>
      </c>
      <c r="N156" s="52">
        <f>COUNTIF(N152:N155,"○")</f>
        <v>0</v>
      </c>
      <c r="O156" s="52">
        <f t="shared" si="36"/>
        <v>0</v>
      </c>
      <c r="P156" s="62">
        <f t="shared" si="36"/>
        <v>0</v>
      </c>
      <c r="Q156" s="66">
        <f t="shared" si="36"/>
        <v>1</v>
      </c>
      <c r="R156" s="52">
        <f t="shared" si="36"/>
        <v>3</v>
      </c>
      <c r="S156" s="52">
        <f t="shared" si="36"/>
        <v>0</v>
      </c>
      <c r="T156" s="62">
        <f t="shared" si="36"/>
        <v>0</v>
      </c>
      <c r="U156" s="78"/>
      <c r="V156" s="52">
        <f t="shared" ref="V156:AK156" si="37">COUNTIF(V152:V155,"○")</f>
        <v>0</v>
      </c>
      <c r="W156" s="52">
        <f t="shared" si="37"/>
        <v>2</v>
      </c>
      <c r="X156" s="52">
        <f t="shared" si="37"/>
        <v>0</v>
      </c>
      <c r="Y156" s="52">
        <f t="shared" si="37"/>
        <v>0</v>
      </c>
      <c r="Z156" s="52">
        <f t="shared" si="37"/>
        <v>0</v>
      </c>
      <c r="AA156" s="52">
        <f t="shared" si="37"/>
        <v>1</v>
      </c>
      <c r="AB156" s="52">
        <f t="shared" si="37"/>
        <v>0</v>
      </c>
      <c r="AC156" s="62">
        <f t="shared" si="37"/>
        <v>0</v>
      </c>
      <c r="AD156" s="83">
        <f t="shared" si="37"/>
        <v>0</v>
      </c>
      <c r="AE156" s="52">
        <f t="shared" si="37"/>
        <v>0</v>
      </c>
      <c r="AF156" s="52">
        <f t="shared" si="37"/>
        <v>0</v>
      </c>
      <c r="AG156" s="52">
        <f t="shared" si="37"/>
        <v>0</v>
      </c>
      <c r="AH156" s="52">
        <f t="shared" si="37"/>
        <v>1</v>
      </c>
      <c r="AI156" s="52">
        <f t="shared" si="37"/>
        <v>0</v>
      </c>
      <c r="AJ156" s="52">
        <f t="shared" si="37"/>
        <v>0</v>
      </c>
      <c r="AK156" s="52">
        <f t="shared" si="37"/>
        <v>0</v>
      </c>
    </row>
    <row r="157" spans="1:37" ht="20.149999999999999" customHeight="1" x14ac:dyDescent="0.2">
      <c r="A157" s="91" t="s">
        <v>370</v>
      </c>
      <c r="B157" s="92" t="s">
        <v>206</v>
      </c>
      <c r="C157" s="93" t="s">
        <v>487</v>
      </c>
      <c r="D157" s="94" t="s">
        <v>488</v>
      </c>
      <c r="E157" s="50" t="s">
        <v>149</v>
      </c>
      <c r="F157" s="50" t="s">
        <v>149</v>
      </c>
      <c r="G157" s="48"/>
      <c r="H157" s="48"/>
      <c r="I157" s="49"/>
      <c r="J157" s="48"/>
      <c r="K157" s="48"/>
      <c r="L157" s="49"/>
      <c r="M157" s="49"/>
      <c r="N157" s="49"/>
      <c r="O157" s="124"/>
      <c r="P157" s="61"/>
      <c r="Q157" s="69"/>
      <c r="R157" s="60" t="s">
        <v>149</v>
      </c>
      <c r="S157" s="60"/>
      <c r="T157" s="61"/>
      <c r="U157" s="76"/>
      <c r="V157" s="60"/>
      <c r="W157" s="59" t="s">
        <v>149</v>
      </c>
      <c r="AD157" s="82"/>
      <c r="AE157" s="73"/>
      <c r="AF157" s="73"/>
      <c r="AG157" s="73"/>
      <c r="AH157" s="73"/>
      <c r="AI157" s="73"/>
      <c r="AJ157" s="73"/>
      <c r="AK157" s="73"/>
    </row>
    <row r="158" spans="1:37" ht="20.149999999999999" customHeight="1" x14ac:dyDescent="0.2">
      <c r="A158" s="31">
        <f>COUNTIF(A157,"山梨県")</f>
        <v>1</v>
      </c>
      <c r="B158" s="32">
        <f>COUNTIF(B157,"＊")</f>
        <v>1</v>
      </c>
      <c r="C158" s="35"/>
      <c r="D158" s="38" t="s">
        <v>486</v>
      </c>
      <c r="E158" s="52">
        <f t="shared" ref="E158:J158" si="38">COUNTIF(E157,"○")</f>
        <v>1</v>
      </c>
      <c r="F158" s="52">
        <f t="shared" si="38"/>
        <v>1</v>
      </c>
      <c r="G158" s="52">
        <f t="shared" si="38"/>
        <v>0</v>
      </c>
      <c r="H158" s="52">
        <f t="shared" si="38"/>
        <v>0</v>
      </c>
      <c r="I158" s="52">
        <f t="shared" si="38"/>
        <v>0</v>
      </c>
      <c r="J158" s="52">
        <f t="shared" si="38"/>
        <v>0</v>
      </c>
      <c r="K158" s="52">
        <f t="shared" ref="K158:V158" si="39">COUNTIF(K157,"○")</f>
        <v>0</v>
      </c>
      <c r="L158" s="52">
        <f>COUNTIF(L157,"○")</f>
        <v>0</v>
      </c>
      <c r="M158" s="52">
        <f>COUNTIF(M157,"○")</f>
        <v>0</v>
      </c>
      <c r="N158" s="52">
        <f>COUNTIF(N157,"○")</f>
        <v>0</v>
      </c>
      <c r="O158" s="52">
        <f t="shared" si="39"/>
        <v>0</v>
      </c>
      <c r="P158" s="62">
        <f t="shared" si="39"/>
        <v>0</v>
      </c>
      <c r="Q158" s="66">
        <f t="shared" si="39"/>
        <v>0</v>
      </c>
      <c r="R158" s="52">
        <f t="shared" si="39"/>
        <v>1</v>
      </c>
      <c r="S158" s="52">
        <f t="shared" si="39"/>
        <v>0</v>
      </c>
      <c r="T158" s="62">
        <f t="shared" si="39"/>
        <v>0</v>
      </c>
      <c r="U158" s="78"/>
      <c r="V158" s="52">
        <f t="shared" si="39"/>
        <v>0</v>
      </c>
      <c r="W158" s="52">
        <f t="shared" ref="W158:AK158" si="40">COUNTIF(W157,"○")</f>
        <v>1</v>
      </c>
      <c r="X158" s="52">
        <f t="shared" si="40"/>
        <v>0</v>
      </c>
      <c r="Y158" s="52">
        <f t="shared" si="40"/>
        <v>0</v>
      </c>
      <c r="Z158" s="52">
        <f t="shared" si="40"/>
        <v>0</v>
      </c>
      <c r="AA158" s="52">
        <f t="shared" si="40"/>
        <v>0</v>
      </c>
      <c r="AB158" s="52">
        <f t="shared" si="40"/>
        <v>0</v>
      </c>
      <c r="AC158" s="62">
        <f t="shared" si="40"/>
        <v>0</v>
      </c>
      <c r="AD158" s="83">
        <f t="shared" si="40"/>
        <v>0</v>
      </c>
      <c r="AE158" s="52">
        <f t="shared" si="40"/>
        <v>0</v>
      </c>
      <c r="AF158" s="52">
        <f t="shared" si="40"/>
        <v>0</v>
      </c>
      <c r="AG158" s="52">
        <f t="shared" si="40"/>
        <v>0</v>
      </c>
      <c r="AH158" s="52">
        <f t="shared" si="40"/>
        <v>0</v>
      </c>
      <c r="AI158" s="52">
        <f t="shared" si="40"/>
        <v>0</v>
      </c>
      <c r="AJ158" s="52">
        <f t="shared" si="40"/>
        <v>0</v>
      </c>
      <c r="AK158" s="52">
        <f t="shared" si="40"/>
        <v>0</v>
      </c>
    </row>
    <row r="159" spans="1:37" ht="20.149999999999999" customHeight="1" x14ac:dyDescent="0.2">
      <c r="A159" s="5" t="s">
        <v>371</v>
      </c>
      <c r="B159" s="6" t="s">
        <v>206</v>
      </c>
      <c r="C159" s="7" t="s">
        <v>372</v>
      </c>
      <c r="D159" s="8" t="s">
        <v>373</v>
      </c>
      <c r="E159" s="50" t="s">
        <v>149</v>
      </c>
      <c r="F159" s="50" t="s">
        <v>149</v>
      </c>
      <c r="G159" s="48"/>
      <c r="H159" s="48"/>
      <c r="I159" s="49"/>
      <c r="J159" s="48"/>
      <c r="K159" s="48"/>
      <c r="L159" s="49"/>
      <c r="M159" s="49"/>
      <c r="N159" s="49"/>
      <c r="O159" s="124"/>
      <c r="P159" s="61"/>
      <c r="Q159" s="69"/>
      <c r="R159" s="60" t="s">
        <v>149</v>
      </c>
      <c r="S159" s="60"/>
      <c r="T159" s="61"/>
      <c r="U159" s="76"/>
      <c r="V159" s="60"/>
      <c r="W159" s="59" t="s">
        <v>149</v>
      </c>
      <c r="AD159" s="82"/>
      <c r="AE159" s="73"/>
      <c r="AF159" s="73"/>
      <c r="AG159" s="73"/>
      <c r="AH159" s="73"/>
      <c r="AI159" s="73"/>
      <c r="AJ159" s="73"/>
      <c r="AK159" s="73"/>
    </row>
    <row r="160" spans="1:37" ht="20.149999999999999" customHeight="1" x14ac:dyDescent="0.2">
      <c r="A160" s="5" t="s">
        <v>371</v>
      </c>
      <c r="B160" s="6" t="s">
        <v>206</v>
      </c>
      <c r="C160" s="7" t="s">
        <v>374</v>
      </c>
      <c r="D160" s="8" t="s">
        <v>375</v>
      </c>
      <c r="E160" s="50"/>
      <c r="F160" s="48"/>
      <c r="G160" s="48"/>
      <c r="H160" s="48"/>
      <c r="I160" s="49"/>
      <c r="J160" s="48" t="s">
        <v>149</v>
      </c>
      <c r="K160" s="48"/>
      <c r="L160" s="49"/>
      <c r="M160" s="49"/>
      <c r="N160" s="49"/>
      <c r="O160" s="124"/>
      <c r="P160" s="61"/>
      <c r="Q160" s="69"/>
      <c r="R160" s="60" t="s">
        <v>149</v>
      </c>
      <c r="S160" s="60"/>
      <c r="T160" s="61"/>
      <c r="U160" s="76"/>
      <c r="V160" s="60"/>
      <c r="AA160" s="59" t="s">
        <v>149</v>
      </c>
      <c r="AD160" s="82"/>
      <c r="AE160" s="73"/>
      <c r="AF160" s="73"/>
      <c r="AG160" s="73"/>
      <c r="AH160" s="73"/>
      <c r="AI160" s="73"/>
      <c r="AJ160" s="73"/>
      <c r="AK160" s="73"/>
    </row>
    <row r="161" spans="1:37" ht="20.149999999999999" customHeight="1" x14ac:dyDescent="0.2">
      <c r="A161" s="5" t="s">
        <v>371</v>
      </c>
      <c r="B161" s="6" t="s">
        <v>206</v>
      </c>
      <c r="C161" s="7" t="s">
        <v>376</v>
      </c>
      <c r="D161" s="8" t="s">
        <v>377</v>
      </c>
      <c r="E161" s="50" t="s">
        <v>149</v>
      </c>
      <c r="F161" s="50" t="s">
        <v>149</v>
      </c>
      <c r="G161" s="48"/>
      <c r="H161" s="48"/>
      <c r="I161" s="49"/>
      <c r="J161" s="48"/>
      <c r="K161" s="48"/>
      <c r="L161" s="49"/>
      <c r="M161" s="49"/>
      <c r="N161" s="49"/>
      <c r="O161" s="124"/>
      <c r="P161" s="61"/>
      <c r="Q161" s="69"/>
      <c r="R161" s="60" t="s">
        <v>149</v>
      </c>
      <c r="S161" s="60"/>
      <c r="T161" s="61"/>
      <c r="U161" s="76"/>
      <c r="V161" s="60"/>
      <c r="W161" s="59" t="s">
        <v>149</v>
      </c>
      <c r="AD161" s="82"/>
      <c r="AE161" s="73"/>
      <c r="AF161" s="73"/>
      <c r="AG161" s="73"/>
      <c r="AH161" s="73"/>
      <c r="AI161" s="73"/>
      <c r="AJ161" s="73"/>
      <c r="AK161" s="73"/>
    </row>
    <row r="162" spans="1:37" ht="20.149999999999999" customHeight="1" x14ac:dyDescent="0.2">
      <c r="A162" s="31">
        <f>COUNTIF(A159:A161,"長野県")</f>
        <v>3</v>
      </c>
      <c r="B162" s="32">
        <f>COUNTIF(B159:B161,"＊")</f>
        <v>3</v>
      </c>
      <c r="C162" s="35"/>
      <c r="D162" s="38" t="s">
        <v>489</v>
      </c>
      <c r="E162" s="52">
        <f t="shared" ref="E162:J162" si="41">COUNTIF(E159:E161,"○")</f>
        <v>2</v>
      </c>
      <c r="F162" s="52">
        <f t="shared" si="41"/>
        <v>2</v>
      </c>
      <c r="G162" s="52">
        <f t="shared" si="41"/>
        <v>0</v>
      </c>
      <c r="H162" s="52">
        <f t="shared" si="41"/>
        <v>0</v>
      </c>
      <c r="I162" s="52">
        <f t="shared" si="41"/>
        <v>0</v>
      </c>
      <c r="J162" s="52">
        <f t="shared" si="41"/>
        <v>1</v>
      </c>
      <c r="K162" s="52">
        <f t="shared" ref="K162:V162" si="42">COUNTIF(K159:K161,"○")</f>
        <v>0</v>
      </c>
      <c r="L162" s="52">
        <f>COUNTIF(L159:L161,"○")</f>
        <v>0</v>
      </c>
      <c r="M162" s="52">
        <f>COUNTIF(M159:M161,"○")</f>
        <v>0</v>
      </c>
      <c r="N162" s="52">
        <f>COUNTIF(N159:N161,"○")</f>
        <v>0</v>
      </c>
      <c r="O162" s="52">
        <f t="shared" si="42"/>
        <v>0</v>
      </c>
      <c r="P162" s="62">
        <f t="shared" si="42"/>
        <v>0</v>
      </c>
      <c r="Q162" s="66">
        <f t="shared" si="42"/>
        <v>0</v>
      </c>
      <c r="R162" s="52">
        <f t="shared" si="42"/>
        <v>3</v>
      </c>
      <c r="S162" s="52">
        <f t="shared" si="42"/>
        <v>0</v>
      </c>
      <c r="T162" s="62">
        <f t="shared" si="42"/>
        <v>0</v>
      </c>
      <c r="U162" s="78"/>
      <c r="V162" s="52">
        <f t="shared" si="42"/>
        <v>0</v>
      </c>
      <c r="W162" s="52">
        <f t="shared" ref="W162:AK162" si="43">COUNTIF(W159:W161,"○")</f>
        <v>2</v>
      </c>
      <c r="X162" s="52">
        <f t="shared" si="43"/>
        <v>0</v>
      </c>
      <c r="Y162" s="52">
        <f t="shared" si="43"/>
        <v>0</v>
      </c>
      <c r="Z162" s="52">
        <f t="shared" si="43"/>
        <v>0</v>
      </c>
      <c r="AA162" s="52">
        <f t="shared" si="43"/>
        <v>1</v>
      </c>
      <c r="AB162" s="52">
        <f t="shared" si="43"/>
        <v>0</v>
      </c>
      <c r="AC162" s="62">
        <f t="shared" si="43"/>
        <v>0</v>
      </c>
      <c r="AD162" s="83">
        <f t="shared" si="43"/>
        <v>0</v>
      </c>
      <c r="AE162" s="52">
        <f t="shared" si="43"/>
        <v>0</v>
      </c>
      <c r="AF162" s="52">
        <f t="shared" si="43"/>
        <v>0</v>
      </c>
      <c r="AG162" s="52">
        <f t="shared" si="43"/>
        <v>0</v>
      </c>
      <c r="AH162" s="52">
        <f t="shared" si="43"/>
        <v>0</v>
      </c>
      <c r="AI162" s="52">
        <f t="shared" si="43"/>
        <v>0</v>
      </c>
      <c r="AJ162" s="52">
        <f t="shared" si="43"/>
        <v>0</v>
      </c>
      <c r="AK162" s="52">
        <f t="shared" si="43"/>
        <v>0</v>
      </c>
    </row>
    <row r="163" spans="1:37" ht="20.149999999999999" customHeight="1" x14ac:dyDescent="0.2">
      <c r="A163" s="53">
        <f>A60+A68+A75+A86+A94+A134+A162+A158+A142</f>
        <v>51</v>
      </c>
      <c r="B163" s="53">
        <f>B60+B68+B75+B86+B94+B134+B162+B158+B142</f>
        <v>40</v>
      </c>
      <c r="C163" s="40"/>
      <c r="D163" s="41" t="s">
        <v>378</v>
      </c>
      <c r="E163" s="53">
        <f t="shared" ref="E163:T163" si="44">E60+E68+E75+E86+E94+E134+E162+E158+E142</f>
        <v>34</v>
      </c>
      <c r="F163" s="53">
        <f t="shared" si="44"/>
        <v>31</v>
      </c>
      <c r="G163" s="53">
        <f t="shared" si="44"/>
        <v>11</v>
      </c>
      <c r="H163" s="53">
        <f t="shared" si="44"/>
        <v>0</v>
      </c>
      <c r="I163" s="53">
        <f t="shared" si="44"/>
        <v>0</v>
      </c>
      <c r="J163" s="53">
        <f t="shared" si="44"/>
        <v>15</v>
      </c>
      <c r="K163" s="53">
        <f t="shared" si="44"/>
        <v>2</v>
      </c>
      <c r="L163" s="53">
        <f t="shared" si="44"/>
        <v>2</v>
      </c>
      <c r="M163" s="53">
        <f t="shared" si="44"/>
        <v>1</v>
      </c>
      <c r="N163" s="53">
        <f t="shared" si="44"/>
        <v>1</v>
      </c>
      <c r="O163" s="53">
        <f t="shared" si="44"/>
        <v>0</v>
      </c>
      <c r="P163" s="63">
        <f t="shared" si="44"/>
        <v>0</v>
      </c>
      <c r="Q163" s="67">
        <f t="shared" si="44"/>
        <v>7</v>
      </c>
      <c r="R163" s="53">
        <f t="shared" si="44"/>
        <v>44</v>
      </c>
      <c r="S163" s="53">
        <f t="shared" si="44"/>
        <v>0</v>
      </c>
      <c r="T163" s="63">
        <f t="shared" si="44"/>
        <v>0</v>
      </c>
      <c r="U163" s="79"/>
      <c r="V163" s="53">
        <f t="shared" ref="V163:AK163" si="45">V60+V68+V75+V86+V94+V134+V162+V158+V142</f>
        <v>0</v>
      </c>
      <c r="W163" s="53">
        <f t="shared" si="45"/>
        <v>30</v>
      </c>
      <c r="X163" s="53">
        <f t="shared" si="45"/>
        <v>0</v>
      </c>
      <c r="Y163" s="53">
        <f t="shared" si="45"/>
        <v>0</v>
      </c>
      <c r="Z163" s="53">
        <f t="shared" si="45"/>
        <v>2</v>
      </c>
      <c r="AA163" s="53">
        <f t="shared" si="45"/>
        <v>7</v>
      </c>
      <c r="AB163" s="53">
        <f t="shared" si="45"/>
        <v>0</v>
      </c>
      <c r="AC163" s="63">
        <f t="shared" si="45"/>
        <v>1</v>
      </c>
      <c r="AD163" s="84">
        <f t="shared" si="45"/>
        <v>0</v>
      </c>
      <c r="AE163" s="53">
        <f t="shared" si="45"/>
        <v>4</v>
      </c>
      <c r="AF163" s="53">
        <f t="shared" si="45"/>
        <v>0</v>
      </c>
      <c r="AG163" s="53">
        <f t="shared" si="45"/>
        <v>0</v>
      </c>
      <c r="AH163" s="53">
        <f t="shared" si="45"/>
        <v>5</v>
      </c>
      <c r="AI163" s="53">
        <f t="shared" si="45"/>
        <v>1</v>
      </c>
      <c r="AJ163" s="53">
        <f t="shared" si="45"/>
        <v>0</v>
      </c>
      <c r="AK163" s="53">
        <f t="shared" si="45"/>
        <v>1</v>
      </c>
    </row>
    <row r="164" spans="1:37" ht="20.149999999999999" customHeight="1" x14ac:dyDescent="0.2">
      <c r="A164" s="5" t="s">
        <v>379</v>
      </c>
      <c r="B164" s="6" t="s">
        <v>206</v>
      </c>
      <c r="C164" s="7" t="s">
        <v>380</v>
      </c>
      <c r="D164" s="8" t="s">
        <v>381</v>
      </c>
      <c r="E164" s="50" t="s">
        <v>149</v>
      </c>
      <c r="F164" s="50" t="s">
        <v>149</v>
      </c>
      <c r="G164" s="50"/>
      <c r="H164" s="48"/>
      <c r="I164" s="49"/>
      <c r="J164" s="48"/>
      <c r="K164" s="48"/>
      <c r="L164" s="49"/>
      <c r="M164" s="49"/>
      <c r="N164" s="49"/>
      <c r="O164" s="124"/>
      <c r="P164" s="61"/>
      <c r="Q164" s="69"/>
      <c r="R164" s="60" t="s">
        <v>149</v>
      </c>
      <c r="S164" s="60"/>
      <c r="T164" s="61"/>
      <c r="U164" s="76"/>
      <c r="V164" s="60"/>
      <c r="W164" s="59" t="s">
        <v>149</v>
      </c>
      <c r="AD164" s="82"/>
      <c r="AE164" s="73"/>
      <c r="AF164" s="73"/>
      <c r="AG164" s="73"/>
      <c r="AH164" s="73"/>
      <c r="AI164" s="73"/>
      <c r="AJ164" s="73"/>
      <c r="AK164" s="73"/>
    </row>
    <row r="165" spans="1:37" ht="20.149999999999999" customHeight="1" x14ac:dyDescent="0.2">
      <c r="A165" s="10" t="s">
        <v>379</v>
      </c>
      <c r="B165" s="11" t="s">
        <v>188</v>
      </c>
      <c r="C165" s="12" t="s">
        <v>382</v>
      </c>
      <c r="D165" s="13" t="s">
        <v>383</v>
      </c>
      <c r="E165" s="51"/>
      <c r="F165" s="48"/>
      <c r="G165" s="48"/>
      <c r="H165" s="48"/>
      <c r="I165" s="49"/>
      <c r="J165" s="48" t="s">
        <v>149</v>
      </c>
      <c r="K165" s="48"/>
      <c r="L165" s="49"/>
      <c r="M165" s="49"/>
      <c r="N165" s="49"/>
      <c r="O165" s="124"/>
      <c r="P165" s="61"/>
      <c r="Q165" s="69" t="s">
        <v>149</v>
      </c>
      <c r="R165" s="60"/>
      <c r="S165" s="60"/>
      <c r="T165" s="61"/>
      <c r="U165" s="76"/>
      <c r="V165" s="60"/>
      <c r="AD165" s="82"/>
      <c r="AE165" s="73"/>
      <c r="AF165" s="73"/>
      <c r="AG165" s="73"/>
      <c r="AH165" s="73" t="s">
        <v>149</v>
      </c>
      <c r="AI165" s="73"/>
      <c r="AJ165" s="73"/>
      <c r="AK165" s="73"/>
    </row>
    <row r="166" spans="1:37" ht="20.149999999999999" customHeight="1" x14ac:dyDescent="0.2">
      <c r="A166" s="5" t="s">
        <v>379</v>
      </c>
      <c r="B166" s="6" t="s">
        <v>206</v>
      </c>
      <c r="C166" s="7" t="s">
        <v>384</v>
      </c>
      <c r="D166" s="8" t="s">
        <v>385</v>
      </c>
      <c r="E166" s="50"/>
      <c r="F166" s="48"/>
      <c r="G166" s="48"/>
      <c r="H166" s="48"/>
      <c r="I166" s="49"/>
      <c r="J166" s="48" t="s">
        <v>149</v>
      </c>
      <c r="K166" s="48"/>
      <c r="L166" s="49"/>
      <c r="M166" s="49"/>
      <c r="N166" s="49"/>
      <c r="O166" s="124"/>
      <c r="P166" s="61"/>
      <c r="Q166" s="69"/>
      <c r="R166" s="60" t="s">
        <v>149</v>
      </c>
      <c r="S166" s="60"/>
      <c r="T166" s="61"/>
      <c r="U166" s="76"/>
      <c r="V166" s="60"/>
      <c r="AA166" s="59" t="s">
        <v>579</v>
      </c>
      <c r="AD166" s="82"/>
      <c r="AE166" s="73"/>
      <c r="AF166" s="73"/>
      <c r="AG166" s="73"/>
      <c r="AH166" s="73"/>
      <c r="AI166" s="73"/>
      <c r="AJ166" s="73"/>
      <c r="AK166" s="73"/>
    </row>
    <row r="167" spans="1:37" ht="20.149999999999999" customHeight="1" x14ac:dyDescent="0.2">
      <c r="A167" s="5" t="s">
        <v>379</v>
      </c>
      <c r="B167" s="6" t="s">
        <v>206</v>
      </c>
      <c r="C167" s="7" t="s">
        <v>386</v>
      </c>
      <c r="D167" s="101" t="s">
        <v>754</v>
      </c>
      <c r="E167" s="50" t="s">
        <v>149</v>
      </c>
      <c r="F167" s="48"/>
      <c r="G167" s="50" t="s">
        <v>149</v>
      </c>
      <c r="H167" s="48"/>
      <c r="I167" s="49"/>
      <c r="J167" s="48"/>
      <c r="K167" s="48"/>
      <c r="L167" s="49"/>
      <c r="M167" s="49"/>
      <c r="N167" s="49"/>
      <c r="O167" s="124"/>
      <c r="P167" s="61"/>
      <c r="Q167" s="69"/>
      <c r="R167" s="60" t="s">
        <v>149</v>
      </c>
      <c r="S167" s="60"/>
      <c r="T167" s="61"/>
      <c r="U167" s="76"/>
      <c r="V167" s="60"/>
      <c r="W167" s="59" t="s">
        <v>149</v>
      </c>
      <c r="AD167" s="82"/>
      <c r="AE167" s="73"/>
      <c r="AF167" s="73"/>
      <c r="AG167" s="73"/>
      <c r="AH167" s="73"/>
      <c r="AI167" s="73"/>
      <c r="AJ167" s="73"/>
      <c r="AK167" s="73"/>
    </row>
    <row r="168" spans="1:37" ht="20.149999999999999" customHeight="1" x14ac:dyDescent="0.2">
      <c r="A168" s="31">
        <f>COUNTIF(A164:A167,"岐阜県")</f>
        <v>4</v>
      </c>
      <c r="B168" s="32">
        <f>COUNTIF(B164:B167,"＊")</f>
        <v>3</v>
      </c>
      <c r="C168" s="35"/>
      <c r="D168" s="38" t="s">
        <v>490</v>
      </c>
      <c r="E168" s="52">
        <f t="shared" ref="E168:T168" si="46">COUNTIF(E164:E167,"○")</f>
        <v>2</v>
      </c>
      <c r="F168" s="52">
        <f t="shared" si="46"/>
        <v>1</v>
      </c>
      <c r="G168" s="52">
        <f t="shared" si="46"/>
        <v>1</v>
      </c>
      <c r="H168" s="52">
        <f t="shared" si="46"/>
        <v>0</v>
      </c>
      <c r="I168" s="52">
        <f t="shared" si="46"/>
        <v>0</v>
      </c>
      <c r="J168" s="52">
        <f>COUNTIF(J164:J167,"○")</f>
        <v>2</v>
      </c>
      <c r="K168" s="52">
        <f t="shared" si="46"/>
        <v>0</v>
      </c>
      <c r="L168" s="52">
        <f>COUNTIF(L164:L167,"○")</f>
        <v>0</v>
      </c>
      <c r="M168" s="52">
        <f>COUNTIF(M164:M167,"○")</f>
        <v>0</v>
      </c>
      <c r="N168" s="52">
        <f>COUNTIF(N164:N167,"○")</f>
        <v>0</v>
      </c>
      <c r="O168" s="52">
        <f t="shared" si="46"/>
        <v>0</v>
      </c>
      <c r="P168" s="62">
        <f t="shared" si="46"/>
        <v>0</v>
      </c>
      <c r="Q168" s="66">
        <f t="shared" si="46"/>
        <v>1</v>
      </c>
      <c r="R168" s="52">
        <f t="shared" si="46"/>
        <v>3</v>
      </c>
      <c r="S168" s="52">
        <f t="shared" si="46"/>
        <v>0</v>
      </c>
      <c r="T168" s="62">
        <f t="shared" si="46"/>
        <v>0</v>
      </c>
      <c r="U168" s="78"/>
      <c r="V168" s="52">
        <f t="shared" ref="V168:AK168" si="47">COUNTIF(V164:V167,"○")</f>
        <v>0</v>
      </c>
      <c r="W168" s="52">
        <f t="shared" si="47"/>
        <v>2</v>
      </c>
      <c r="X168" s="52">
        <f t="shared" si="47"/>
        <v>0</v>
      </c>
      <c r="Y168" s="52">
        <f t="shared" si="47"/>
        <v>0</v>
      </c>
      <c r="Z168" s="52">
        <f t="shared" si="47"/>
        <v>0</v>
      </c>
      <c r="AA168" s="52">
        <f t="shared" si="47"/>
        <v>1</v>
      </c>
      <c r="AB168" s="52">
        <f t="shared" si="47"/>
        <v>0</v>
      </c>
      <c r="AC168" s="62">
        <f t="shared" si="47"/>
        <v>0</v>
      </c>
      <c r="AD168" s="83">
        <f t="shared" si="47"/>
        <v>0</v>
      </c>
      <c r="AE168" s="52">
        <f t="shared" si="47"/>
        <v>0</v>
      </c>
      <c r="AF168" s="52">
        <f t="shared" si="47"/>
        <v>0</v>
      </c>
      <c r="AG168" s="52">
        <f t="shared" si="47"/>
        <v>0</v>
      </c>
      <c r="AH168" s="52">
        <f t="shared" si="47"/>
        <v>1</v>
      </c>
      <c r="AI168" s="52">
        <f t="shared" si="47"/>
        <v>0</v>
      </c>
      <c r="AJ168" s="52">
        <f t="shared" si="47"/>
        <v>0</v>
      </c>
      <c r="AK168" s="52">
        <f t="shared" si="47"/>
        <v>0</v>
      </c>
    </row>
    <row r="169" spans="1:37" ht="20.149999999999999" customHeight="1" x14ac:dyDescent="0.2">
      <c r="A169" s="5" t="s">
        <v>387</v>
      </c>
      <c r="B169" s="6" t="s">
        <v>196</v>
      </c>
      <c r="C169" s="7" t="s">
        <v>388</v>
      </c>
      <c r="D169" s="8" t="s">
        <v>389</v>
      </c>
      <c r="E169" s="50" t="s">
        <v>149</v>
      </c>
      <c r="F169" s="50" t="s">
        <v>149</v>
      </c>
      <c r="G169" s="50" t="s">
        <v>149</v>
      </c>
      <c r="H169" s="48"/>
      <c r="I169" s="49"/>
      <c r="J169" s="48"/>
      <c r="K169" s="48"/>
      <c r="L169" s="49"/>
      <c r="M169" s="49"/>
      <c r="N169" s="49"/>
      <c r="O169" s="124"/>
      <c r="P169" s="61"/>
      <c r="Q169" s="69"/>
      <c r="R169" s="60" t="s">
        <v>149</v>
      </c>
      <c r="S169" s="60"/>
      <c r="T169" s="61"/>
      <c r="U169" s="76"/>
      <c r="V169" s="73"/>
      <c r="W169" s="59" t="s">
        <v>149</v>
      </c>
      <c r="AD169" s="82"/>
      <c r="AE169" s="73"/>
      <c r="AF169" s="73"/>
      <c r="AG169" s="73"/>
      <c r="AH169" s="73"/>
      <c r="AI169" s="73"/>
      <c r="AJ169" s="73"/>
      <c r="AK169" s="73"/>
    </row>
    <row r="170" spans="1:37" ht="20.149999999999999" customHeight="1" x14ac:dyDescent="0.2">
      <c r="A170" s="5" t="s">
        <v>387</v>
      </c>
      <c r="B170" s="6" t="s">
        <v>161</v>
      </c>
      <c r="C170" s="7" t="s">
        <v>390</v>
      </c>
      <c r="D170" s="8" t="s">
        <v>391</v>
      </c>
      <c r="E170" s="50" t="s">
        <v>149</v>
      </c>
      <c r="F170" s="50" t="s">
        <v>149</v>
      </c>
      <c r="G170" s="50"/>
      <c r="H170" s="50" t="s">
        <v>149</v>
      </c>
      <c r="I170" s="49"/>
      <c r="J170" s="48"/>
      <c r="K170" s="48"/>
      <c r="L170" s="49"/>
      <c r="M170" s="49"/>
      <c r="N170" s="49"/>
      <c r="O170" s="124"/>
      <c r="P170" s="61"/>
      <c r="Q170" s="69"/>
      <c r="R170" s="60"/>
      <c r="S170" s="60" t="s">
        <v>146</v>
      </c>
      <c r="T170" s="61"/>
      <c r="U170" s="76"/>
      <c r="V170" s="73"/>
      <c r="W170" s="59" t="s">
        <v>149</v>
      </c>
      <c r="AD170" s="82"/>
      <c r="AE170" s="73"/>
      <c r="AF170" s="73"/>
      <c r="AG170" s="73"/>
      <c r="AH170" s="73"/>
      <c r="AI170" s="73"/>
      <c r="AJ170" s="73"/>
      <c r="AK170" s="73"/>
    </row>
    <row r="171" spans="1:37" ht="20.149999999999999" customHeight="1" x14ac:dyDescent="0.2">
      <c r="A171" s="5" t="s">
        <v>387</v>
      </c>
      <c r="B171" s="6" t="s">
        <v>161</v>
      </c>
      <c r="C171" s="7" t="s">
        <v>392</v>
      </c>
      <c r="D171" s="8" t="s">
        <v>393</v>
      </c>
      <c r="E171" s="50" t="s">
        <v>149</v>
      </c>
      <c r="F171" s="50" t="s">
        <v>149</v>
      </c>
      <c r="G171" s="50" t="s">
        <v>149</v>
      </c>
      <c r="H171" s="50"/>
      <c r="I171" s="49"/>
      <c r="J171" s="48"/>
      <c r="K171" s="48"/>
      <c r="L171" s="49"/>
      <c r="M171" s="49"/>
      <c r="N171" s="49"/>
      <c r="O171" s="124"/>
      <c r="P171" s="61"/>
      <c r="Q171" s="69"/>
      <c r="R171" s="60" t="s">
        <v>149</v>
      </c>
      <c r="S171" s="60"/>
      <c r="T171" s="61"/>
      <c r="U171" s="76"/>
      <c r="V171" s="73"/>
      <c r="W171" s="59" t="s">
        <v>149</v>
      </c>
      <c r="AD171" s="82"/>
      <c r="AE171" s="73"/>
      <c r="AF171" s="73"/>
      <c r="AG171" s="73"/>
      <c r="AH171" s="73"/>
      <c r="AI171" s="73"/>
      <c r="AJ171" s="73"/>
      <c r="AK171" s="73"/>
    </row>
    <row r="172" spans="1:37" ht="20.149999999999999" customHeight="1" x14ac:dyDescent="0.2">
      <c r="A172" s="5" t="s">
        <v>387</v>
      </c>
      <c r="B172" s="6" t="s">
        <v>394</v>
      </c>
      <c r="C172" s="7" t="s">
        <v>395</v>
      </c>
      <c r="D172" s="9" t="s">
        <v>396</v>
      </c>
      <c r="E172" s="50"/>
      <c r="F172" s="48"/>
      <c r="G172" s="48"/>
      <c r="H172" s="48"/>
      <c r="I172" s="49"/>
      <c r="J172" s="48" t="s">
        <v>149</v>
      </c>
      <c r="K172" s="48"/>
      <c r="L172" s="49"/>
      <c r="M172" s="49"/>
      <c r="N172" s="49"/>
      <c r="O172" s="124"/>
      <c r="P172" s="61"/>
      <c r="Q172" s="69"/>
      <c r="R172" s="60" t="s">
        <v>149</v>
      </c>
      <c r="S172" s="60"/>
      <c r="T172" s="61"/>
      <c r="U172" s="76"/>
      <c r="V172" s="73"/>
      <c r="AA172" s="59" t="s">
        <v>577</v>
      </c>
      <c r="AD172" s="82"/>
      <c r="AE172" s="73"/>
      <c r="AF172" s="73"/>
      <c r="AG172" s="73"/>
      <c r="AH172" s="73"/>
      <c r="AI172" s="73"/>
      <c r="AJ172" s="73"/>
      <c r="AK172" s="73"/>
    </row>
    <row r="173" spans="1:37" ht="20.149999999999999" customHeight="1" x14ac:dyDescent="0.2">
      <c r="A173" s="5" t="s">
        <v>387</v>
      </c>
      <c r="B173" s="6" t="s">
        <v>173</v>
      </c>
      <c r="C173" s="7" t="s">
        <v>397</v>
      </c>
      <c r="D173" s="8" t="s">
        <v>398</v>
      </c>
      <c r="E173" s="50" t="s">
        <v>149</v>
      </c>
      <c r="F173" s="50" t="s">
        <v>149</v>
      </c>
      <c r="G173" s="48"/>
      <c r="H173" s="48"/>
      <c r="I173" s="49"/>
      <c r="J173" s="48"/>
      <c r="K173" s="48"/>
      <c r="L173" s="49"/>
      <c r="M173" s="49"/>
      <c r="N173" s="49"/>
      <c r="O173" s="124"/>
      <c r="P173" s="61"/>
      <c r="Q173" s="69"/>
      <c r="R173" s="60" t="s">
        <v>149</v>
      </c>
      <c r="S173" s="60"/>
      <c r="T173" s="61"/>
      <c r="U173" s="76"/>
      <c r="V173" s="73"/>
      <c r="W173" s="59" t="s">
        <v>149</v>
      </c>
      <c r="AD173" s="82"/>
      <c r="AE173" s="73"/>
      <c r="AF173" s="73"/>
      <c r="AG173" s="73"/>
      <c r="AH173" s="73"/>
      <c r="AI173" s="73"/>
      <c r="AJ173" s="73"/>
      <c r="AK173" s="73"/>
    </row>
    <row r="174" spans="1:37" ht="20.149999999999999" customHeight="1" x14ac:dyDescent="0.2">
      <c r="A174" s="5" t="s">
        <v>387</v>
      </c>
      <c r="B174" s="6" t="s">
        <v>344</v>
      </c>
      <c r="C174" s="7" t="s">
        <v>399</v>
      </c>
      <c r="D174" s="8" t="s">
        <v>400</v>
      </c>
      <c r="E174" s="50" t="s">
        <v>149</v>
      </c>
      <c r="F174" s="50" t="s">
        <v>149</v>
      </c>
      <c r="G174" s="50" t="s">
        <v>149</v>
      </c>
      <c r="H174" s="50" t="s">
        <v>149</v>
      </c>
      <c r="I174" s="49"/>
      <c r="J174" s="48"/>
      <c r="K174" s="48"/>
      <c r="L174" s="49"/>
      <c r="M174" s="49"/>
      <c r="N174" s="49"/>
      <c r="O174" s="124"/>
      <c r="P174" s="61"/>
      <c r="Q174" s="69"/>
      <c r="R174" s="61" t="s">
        <v>149</v>
      </c>
      <c r="S174" s="60"/>
      <c r="U174" s="76"/>
      <c r="V174" s="73"/>
      <c r="W174" s="59" t="s">
        <v>149</v>
      </c>
      <c r="AD174" s="82"/>
      <c r="AE174" s="73"/>
      <c r="AF174" s="73"/>
      <c r="AG174" s="73"/>
      <c r="AH174" s="73"/>
      <c r="AI174" s="73"/>
      <c r="AJ174" s="73"/>
      <c r="AK174" s="73"/>
    </row>
    <row r="175" spans="1:37" ht="20.149999999999999" customHeight="1" x14ac:dyDescent="0.2">
      <c r="A175" s="5" t="s">
        <v>387</v>
      </c>
      <c r="B175" s="6" t="s">
        <v>163</v>
      </c>
      <c r="C175" s="7" t="s">
        <v>401</v>
      </c>
      <c r="D175" s="8" t="s">
        <v>402</v>
      </c>
      <c r="E175" s="50" t="s">
        <v>149</v>
      </c>
      <c r="F175" s="50" t="s">
        <v>149</v>
      </c>
      <c r="G175" s="50"/>
      <c r="H175" s="50"/>
      <c r="I175" s="49"/>
      <c r="J175" s="48"/>
      <c r="K175" s="48"/>
      <c r="L175" s="49"/>
      <c r="M175" s="49"/>
      <c r="N175" s="49"/>
      <c r="O175" s="124"/>
      <c r="P175" s="61"/>
      <c r="Q175" s="69"/>
      <c r="R175" s="60" t="s">
        <v>149</v>
      </c>
      <c r="S175" s="60"/>
      <c r="T175" s="61"/>
      <c r="U175" s="76"/>
      <c r="V175" s="73"/>
      <c r="W175" s="59" t="s">
        <v>146</v>
      </c>
      <c r="AD175" s="82"/>
      <c r="AE175" s="73"/>
      <c r="AF175" s="73"/>
      <c r="AG175" s="73"/>
      <c r="AH175" s="73"/>
      <c r="AI175" s="73"/>
      <c r="AJ175" s="73"/>
      <c r="AK175" s="73"/>
    </row>
    <row r="176" spans="1:37" ht="20.149999999999999" customHeight="1" x14ac:dyDescent="0.2">
      <c r="A176" s="5" t="s">
        <v>387</v>
      </c>
      <c r="B176" s="6" t="s">
        <v>161</v>
      </c>
      <c r="C176" s="7" t="s">
        <v>403</v>
      </c>
      <c r="D176" s="113" t="s">
        <v>755</v>
      </c>
      <c r="E176" s="50" t="s">
        <v>149</v>
      </c>
      <c r="F176" s="50" t="s">
        <v>149</v>
      </c>
      <c r="G176" s="48"/>
      <c r="H176" s="48"/>
      <c r="I176" s="49"/>
      <c r="J176" s="48"/>
      <c r="K176" s="48"/>
      <c r="L176" s="49"/>
      <c r="M176" s="49"/>
      <c r="N176" s="49"/>
      <c r="O176" s="124"/>
      <c r="P176" s="61"/>
      <c r="Q176" s="69"/>
      <c r="R176" s="60" t="s">
        <v>149</v>
      </c>
      <c r="S176" s="60"/>
      <c r="T176" s="61"/>
      <c r="U176" s="76"/>
      <c r="V176" s="73"/>
      <c r="W176" s="59" t="s">
        <v>149</v>
      </c>
      <c r="AD176" s="82"/>
      <c r="AE176" s="73"/>
      <c r="AF176" s="73"/>
      <c r="AG176" s="73"/>
      <c r="AH176" s="73"/>
      <c r="AI176" s="73"/>
      <c r="AJ176" s="73"/>
      <c r="AK176" s="73"/>
    </row>
    <row r="177" spans="1:37" ht="20.149999999999999" customHeight="1" x14ac:dyDescent="0.2">
      <c r="A177" s="31">
        <f>COUNTIF(A169:A176,"静岡県")</f>
        <v>8</v>
      </c>
      <c r="B177" s="32">
        <f>COUNTIF(B169:B176,"＊")</f>
        <v>8</v>
      </c>
      <c r="C177" s="35"/>
      <c r="D177" s="38" t="s">
        <v>491</v>
      </c>
      <c r="E177" s="52">
        <f t="shared" ref="E177:J177" si="48">COUNTIF(E169:E176,"○")</f>
        <v>7</v>
      </c>
      <c r="F177" s="52">
        <f t="shared" si="48"/>
        <v>7</v>
      </c>
      <c r="G177" s="52">
        <f t="shared" si="48"/>
        <v>3</v>
      </c>
      <c r="H177" s="52">
        <f t="shared" si="48"/>
        <v>2</v>
      </c>
      <c r="I177" s="52">
        <f t="shared" si="48"/>
        <v>0</v>
      </c>
      <c r="J177" s="52">
        <f t="shared" si="48"/>
        <v>1</v>
      </c>
      <c r="K177" s="52">
        <f t="shared" ref="K177:V177" si="49">COUNTIF(K169:K176,"○")</f>
        <v>0</v>
      </c>
      <c r="L177" s="52">
        <f>COUNTIF(L169:L176,"○")</f>
        <v>0</v>
      </c>
      <c r="M177" s="52">
        <f>COUNTIF(M169:M176,"○")</f>
        <v>0</v>
      </c>
      <c r="N177" s="52">
        <f>COUNTIF(N169:N176,"○")</f>
        <v>0</v>
      </c>
      <c r="O177" s="52">
        <f t="shared" si="49"/>
        <v>0</v>
      </c>
      <c r="P177" s="62">
        <f t="shared" si="49"/>
        <v>0</v>
      </c>
      <c r="Q177" s="66">
        <f t="shared" si="49"/>
        <v>0</v>
      </c>
      <c r="R177" s="52">
        <f t="shared" si="49"/>
        <v>7</v>
      </c>
      <c r="S177" s="52">
        <f t="shared" si="49"/>
        <v>1</v>
      </c>
      <c r="T177" s="62">
        <f t="shared" si="49"/>
        <v>0</v>
      </c>
      <c r="U177" s="78"/>
      <c r="V177" s="52">
        <f t="shared" si="49"/>
        <v>0</v>
      </c>
      <c r="W177" s="52">
        <f t="shared" ref="W177:AK177" si="50">COUNTIF(W169:W176,"○")</f>
        <v>7</v>
      </c>
      <c r="X177" s="52">
        <f t="shared" si="50"/>
        <v>0</v>
      </c>
      <c r="Y177" s="52">
        <f t="shared" si="50"/>
        <v>0</v>
      </c>
      <c r="Z177" s="52">
        <f t="shared" si="50"/>
        <v>0</v>
      </c>
      <c r="AA177" s="52">
        <f t="shared" si="50"/>
        <v>1</v>
      </c>
      <c r="AB177" s="52">
        <f t="shared" si="50"/>
        <v>0</v>
      </c>
      <c r="AC177" s="62">
        <f t="shared" si="50"/>
        <v>0</v>
      </c>
      <c r="AD177" s="83">
        <f t="shared" si="50"/>
        <v>0</v>
      </c>
      <c r="AE177" s="52">
        <f t="shared" si="50"/>
        <v>0</v>
      </c>
      <c r="AF177" s="52">
        <f t="shared" si="50"/>
        <v>0</v>
      </c>
      <c r="AG177" s="52">
        <f t="shared" si="50"/>
        <v>0</v>
      </c>
      <c r="AH177" s="52">
        <f t="shared" si="50"/>
        <v>0</v>
      </c>
      <c r="AI177" s="52">
        <f t="shared" si="50"/>
        <v>0</v>
      </c>
      <c r="AJ177" s="52">
        <f t="shared" si="50"/>
        <v>0</v>
      </c>
      <c r="AK177" s="52">
        <f t="shared" si="50"/>
        <v>0</v>
      </c>
    </row>
    <row r="178" spans="1:37" ht="20.149999999999999" customHeight="1" x14ac:dyDescent="0.2">
      <c r="A178" s="5" t="s">
        <v>404</v>
      </c>
      <c r="B178" s="6" t="s">
        <v>206</v>
      </c>
      <c r="C178" s="7" t="s">
        <v>405</v>
      </c>
      <c r="D178" s="9" t="s">
        <v>406</v>
      </c>
      <c r="E178" s="50"/>
      <c r="F178" s="48"/>
      <c r="G178" s="48"/>
      <c r="H178" s="48"/>
      <c r="I178" s="49"/>
      <c r="J178" s="48" t="s">
        <v>149</v>
      </c>
      <c r="K178" s="48"/>
      <c r="L178" s="49"/>
      <c r="M178" s="49"/>
      <c r="N178" s="49"/>
      <c r="O178" s="124"/>
      <c r="P178" s="61"/>
      <c r="Q178" s="69"/>
      <c r="R178" s="60" t="s">
        <v>149</v>
      </c>
      <c r="S178" s="60"/>
      <c r="T178" s="61"/>
      <c r="U178" s="76"/>
      <c r="V178" s="60"/>
      <c r="AA178" s="59" t="s">
        <v>149</v>
      </c>
      <c r="AD178" s="82"/>
      <c r="AE178" s="73"/>
      <c r="AF178" s="73"/>
      <c r="AG178" s="73"/>
      <c r="AH178" s="73"/>
      <c r="AI178" s="73"/>
      <c r="AJ178" s="73"/>
      <c r="AK178" s="73"/>
    </row>
    <row r="179" spans="1:37" ht="20.149999999999999" customHeight="1" x14ac:dyDescent="0.2">
      <c r="A179" s="5" t="s">
        <v>404</v>
      </c>
      <c r="B179" s="6" t="s">
        <v>206</v>
      </c>
      <c r="C179" s="7" t="s">
        <v>407</v>
      </c>
      <c r="D179" s="101" t="s">
        <v>633</v>
      </c>
      <c r="E179" s="50" t="s">
        <v>149</v>
      </c>
      <c r="F179" s="50" t="s">
        <v>149</v>
      </c>
      <c r="G179" s="50" t="s">
        <v>149</v>
      </c>
      <c r="H179" s="48"/>
      <c r="I179" s="49"/>
      <c r="J179" s="48"/>
      <c r="K179" s="48"/>
      <c r="L179" s="49"/>
      <c r="M179" s="49"/>
      <c r="N179" s="49"/>
      <c r="O179" s="124"/>
      <c r="P179" s="61"/>
      <c r="Q179" s="69"/>
      <c r="R179" s="60" t="s">
        <v>149</v>
      </c>
      <c r="S179" s="60"/>
      <c r="T179" s="61"/>
      <c r="U179" s="76"/>
      <c r="V179" s="60"/>
      <c r="W179" s="59" t="s">
        <v>149</v>
      </c>
      <c r="AD179" s="82"/>
      <c r="AE179" s="73"/>
      <c r="AF179" s="73"/>
      <c r="AG179" s="73"/>
      <c r="AH179" s="73"/>
      <c r="AI179" s="73"/>
      <c r="AJ179" s="73"/>
      <c r="AK179" s="73"/>
    </row>
    <row r="180" spans="1:37" ht="20.149999999999999" customHeight="1" x14ac:dyDescent="0.2">
      <c r="A180" s="5" t="s">
        <v>404</v>
      </c>
      <c r="B180" s="6" t="s">
        <v>206</v>
      </c>
      <c r="C180" s="7" t="s">
        <v>408</v>
      </c>
      <c r="D180" s="8" t="s">
        <v>409</v>
      </c>
      <c r="E180" s="50" t="s">
        <v>149</v>
      </c>
      <c r="F180" s="50" t="s">
        <v>149</v>
      </c>
      <c r="G180" s="50" t="s">
        <v>149</v>
      </c>
      <c r="H180" s="48"/>
      <c r="I180" s="49"/>
      <c r="J180" s="48"/>
      <c r="K180" s="48"/>
      <c r="L180" s="49"/>
      <c r="M180" s="49"/>
      <c r="N180" s="49"/>
      <c r="O180" s="124"/>
      <c r="P180" s="61"/>
      <c r="Q180" s="69"/>
      <c r="R180" s="60" t="s">
        <v>149</v>
      </c>
      <c r="S180" s="60"/>
      <c r="T180" s="61"/>
      <c r="U180" s="76"/>
      <c r="V180" s="60"/>
      <c r="W180" s="59" t="s">
        <v>149</v>
      </c>
      <c r="AD180" s="82"/>
      <c r="AE180" s="73"/>
      <c r="AF180" s="73"/>
      <c r="AG180" s="73"/>
      <c r="AH180" s="73"/>
      <c r="AI180" s="73"/>
      <c r="AJ180" s="73"/>
      <c r="AK180" s="73"/>
    </row>
    <row r="181" spans="1:37" ht="20.149999999999999" customHeight="1" x14ac:dyDescent="0.2">
      <c r="A181" s="5" t="s">
        <v>404</v>
      </c>
      <c r="B181" s="6" t="s">
        <v>206</v>
      </c>
      <c r="C181" s="7" t="s">
        <v>410</v>
      </c>
      <c r="D181" s="8" t="s">
        <v>411</v>
      </c>
      <c r="E181" s="50" t="s">
        <v>149</v>
      </c>
      <c r="F181" s="50" t="s">
        <v>149</v>
      </c>
      <c r="G181" s="50"/>
      <c r="H181" s="48"/>
      <c r="I181" s="49"/>
      <c r="J181" s="48"/>
      <c r="K181" s="48"/>
      <c r="L181" s="49"/>
      <c r="M181" s="49"/>
      <c r="N181" s="49"/>
      <c r="O181" s="124"/>
      <c r="P181" s="61"/>
      <c r="Q181" s="69"/>
      <c r="R181" s="60" t="s">
        <v>149</v>
      </c>
      <c r="S181" s="60"/>
      <c r="T181" s="61"/>
      <c r="U181" s="76"/>
      <c r="V181" s="60"/>
      <c r="W181" s="59" t="s">
        <v>149</v>
      </c>
      <c r="AD181" s="82"/>
      <c r="AE181" s="73"/>
      <c r="AF181" s="73"/>
      <c r="AG181" s="73"/>
      <c r="AH181" s="73"/>
      <c r="AI181" s="73"/>
      <c r="AJ181" s="73"/>
      <c r="AK181" s="73"/>
    </row>
    <row r="182" spans="1:37" ht="20.149999999999999" customHeight="1" x14ac:dyDescent="0.2">
      <c r="A182" s="5" t="s">
        <v>404</v>
      </c>
      <c r="B182" s="6" t="s">
        <v>206</v>
      </c>
      <c r="C182" s="7" t="s">
        <v>412</v>
      </c>
      <c r="D182" s="101" t="s">
        <v>631</v>
      </c>
      <c r="E182" s="50" t="s">
        <v>149</v>
      </c>
      <c r="F182" s="50" t="s">
        <v>149</v>
      </c>
      <c r="G182" s="50" t="s">
        <v>149</v>
      </c>
      <c r="H182" s="48"/>
      <c r="I182" s="49"/>
      <c r="J182" s="48"/>
      <c r="K182" s="48"/>
      <c r="L182" s="49"/>
      <c r="M182" s="49"/>
      <c r="N182" s="49"/>
      <c r="O182" s="124"/>
      <c r="P182" s="61"/>
      <c r="Q182" s="69"/>
      <c r="R182" s="60" t="s">
        <v>149</v>
      </c>
      <c r="S182" s="60"/>
      <c r="T182" s="61"/>
      <c r="U182" s="76"/>
      <c r="V182" s="60"/>
      <c r="W182" s="59" t="s">
        <v>149</v>
      </c>
      <c r="AD182" s="82"/>
      <c r="AE182" s="73"/>
      <c r="AF182" s="73"/>
      <c r="AG182" s="73"/>
      <c r="AH182" s="73"/>
      <c r="AI182" s="73"/>
      <c r="AJ182" s="73"/>
      <c r="AK182" s="73"/>
    </row>
    <row r="183" spans="1:37" ht="20.149999999999999" customHeight="1" x14ac:dyDescent="0.2">
      <c r="A183" s="5" t="s">
        <v>404</v>
      </c>
      <c r="B183" s="6" t="s">
        <v>206</v>
      </c>
      <c r="C183" s="7" t="s">
        <v>413</v>
      </c>
      <c r="D183" s="8" t="s">
        <v>414</v>
      </c>
      <c r="E183" s="50" t="s">
        <v>149</v>
      </c>
      <c r="F183" s="48"/>
      <c r="G183" s="50" t="s">
        <v>149</v>
      </c>
      <c r="H183" s="48"/>
      <c r="I183" s="49"/>
      <c r="J183" s="48"/>
      <c r="K183" s="48"/>
      <c r="L183" s="49"/>
      <c r="M183" s="49"/>
      <c r="N183" s="49"/>
      <c r="O183" s="124"/>
      <c r="P183" s="61"/>
      <c r="Q183" s="69"/>
      <c r="R183" s="60" t="s">
        <v>149</v>
      </c>
      <c r="S183" s="60"/>
      <c r="T183" s="61"/>
      <c r="U183" s="76"/>
      <c r="V183" s="60"/>
      <c r="W183" s="59" t="s">
        <v>149</v>
      </c>
      <c r="AD183" s="82"/>
      <c r="AE183" s="73"/>
      <c r="AF183" s="73"/>
      <c r="AG183" s="73"/>
      <c r="AH183" s="73"/>
      <c r="AI183" s="73"/>
      <c r="AJ183" s="73"/>
      <c r="AK183" s="73"/>
    </row>
    <row r="184" spans="1:37" ht="20.149999999999999" customHeight="1" x14ac:dyDescent="0.2">
      <c r="A184" s="5" t="s">
        <v>404</v>
      </c>
      <c r="B184" s="6" t="s">
        <v>206</v>
      </c>
      <c r="C184" s="7" t="s">
        <v>415</v>
      </c>
      <c r="D184" s="8" t="s">
        <v>416</v>
      </c>
      <c r="E184" s="50" t="s">
        <v>149</v>
      </c>
      <c r="F184" s="50" t="s">
        <v>149</v>
      </c>
      <c r="G184" s="50"/>
      <c r="H184" s="48"/>
      <c r="I184" s="49"/>
      <c r="J184" s="48"/>
      <c r="K184" s="48"/>
      <c r="L184" s="49"/>
      <c r="M184" s="49"/>
      <c r="N184" s="49"/>
      <c r="O184" s="124"/>
      <c r="P184" s="61"/>
      <c r="Q184" s="69"/>
      <c r="R184" s="60" t="s">
        <v>149</v>
      </c>
      <c r="S184" s="60"/>
      <c r="T184" s="61"/>
      <c r="U184" s="76"/>
      <c r="V184" s="60"/>
      <c r="W184" s="59" t="s">
        <v>149</v>
      </c>
      <c r="AD184" s="82"/>
      <c r="AE184" s="73"/>
      <c r="AF184" s="73"/>
      <c r="AG184" s="73"/>
      <c r="AH184" s="73"/>
      <c r="AI184" s="73"/>
      <c r="AJ184" s="73"/>
      <c r="AK184" s="73"/>
    </row>
    <row r="185" spans="1:37" ht="20.149999999999999" customHeight="1" x14ac:dyDescent="0.2">
      <c r="A185" s="5" t="s">
        <v>404</v>
      </c>
      <c r="B185" s="6" t="s">
        <v>206</v>
      </c>
      <c r="C185" s="7" t="s">
        <v>417</v>
      </c>
      <c r="D185" s="9" t="s">
        <v>418</v>
      </c>
      <c r="E185" s="50" t="s">
        <v>149</v>
      </c>
      <c r="F185" s="48"/>
      <c r="G185" s="50" t="s">
        <v>149</v>
      </c>
      <c r="H185" s="48"/>
      <c r="I185" s="49"/>
      <c r="J185" s="48"/>
      <c r="K185" s="48"/>
      <c r="L185" s="49"/>
      <c r="M185" s="49"/>
      <c r="N185" s="49"/>
      <c r="O185" s="124"/>
      <c r="P185" s="61"/>
      <c r="Q185" s="69" t="s">
        <v>149</v>
      </c>
      <c r="R185" s="60"/>
      <c r="S185" s="60"/>
      <c r="T185" s="61"/>
      <c r="U185" s="76"/>
      <c r="V185" s="60" t="s">
        <v>149</v>
      </c>
      <c r="AD185" s="82"/>
      <c r="AE185" s="73"/>
      <c r="AF185" s="73"/>
      <c r="AG185" s="73"/>
      <c r="AH185" s="73"/>
      <c r="AI185" s="73"/>
      <c r="AJ185" s="73"/>
      <c r="AK185" s="73"/>
    </row>
    <row r="186" spans="1:37" ht="20.149999999999999" customHeight="1" x14ac:dyDescent="0.2">
      <c r="A186" s="5" t="s">
        <v>404</v>
      </c>
      <c r="B186" s="6" t="s">
        <v>206</v>
      </c>
      <c r="C186" s="7" t="s">
        <v>419</v>
      </c>
      <c r="D186" s="8" t="s">
        <v>420</v>
      </c>
      <c r="E186" s="50" t="s">
        <v>149</v>
      </c>
      <c r="F186" s="48"/>
      <c r="G186" s="50" t="s">
        <v>149</v>
      </c>
      <c r="H186" s="48"/>
      <c r="I186" s="49"/>
      <c r="J186" s="48"/>
      <c r="K186" s="48"/>
      <c r="L186" s="49"/>
      <c r="M186" s="49"/>
      <c r="N186" s="49"/>
      <c r="O186" s="124"/>
      <c r="P186" s="61"/>
      <c r="Q186" s="69"/>
      <c r="R186" s="60" t="s">
        <v>149</v>
      </c>
      <c r="S186" s="60"/>
      <c r="T186" s="61"/>
      <c r="U186" s="76"/>
      <c r="V186" s="60"/>
      <c r="W186" s="59" t="s">
        <v>149</v>
      </c>
      <c r="AD186" s="82"/>
      <c r="AE186" s="73"/>
      <c r="AF186" s="73"/>
      <c r="AG186" s="73"/>
      <c r="AH186" s="73"/>
      <c r="AI186" s="73"/>
      <c r="AJ186" s="73"/>
      <c r="AK186" s="73"/>
    </row>
    <row r="187" spans="1:37" ht="20.149999999999999" customHeight="1" x14ac:dyDescent="0.2">
      <c r="A187" s="10" t="s">
        <v>404</v>
      </c>
      <c r="B187" s="11" t="s">
        <v>188</v>
      </c>
      <c r="C187" s="12" t="s">
        <v>421</v>
      </c>
      <c r="D187" s="123" t="s">
        <v>756</v>
      </c>
      <c r="E187" s="50"/>
      <c r="F187" s="48"/>
      <c r="G187" s="48"/>
      <c r="H187" s="48"/>
      <c r="I187" s="49"/>
      <c r="J187" s="48" t="s">
        <v>149</v>
      </c>
      <c r="K187" s="48"/>
      <c r="L187" s="49"/>
      <c r="M187" s="49"/>
      <c r="N187" s="49"/>
      <c r="O187" s="124"/>
      <c r="P187" s="61"/>
      <c r="Q187" s="69" t="s">
        <v>149</v>
      </c>
      <c r="R187" s="60"/>
      <c r="S187" s="60"/>
      <c r="T187" s="61"/>
      <c r="U187" s="76"/>
      <c r="V187" s="60"/>
      <c r="AD187" s="82"/>
      <c r="AE187" s="73"/>
      <c r="AF187" s="73"/>
      <c r="AG187" s="73"/>
      <c r="AH187" s="73" t="s">
        <v>149</v>
      </c>
      <c r="AI187" s="73"/>
      <c r="AJ187" s="73"/>
      <c r="AK187" s="73"/>
    </row>
    <row r="188" spans="1:37" ht="20.149999999999999" customHeight="1" x14ac:dyDescent="0.2">
      <c r="A188" s="5" t="s">
        <v>404</v>
      </c>
      <c r="B188" s="6" t="s">
        <v>206</v>
      </c>
      <c r="C188" s="7" t="s">
        <v>422</v>
      </c>
      <c r="D188" s="113" t="s">
        <v>757</v>
      </c>
      <c r="E188" s="50"/>
      <c r="F188" s="48"/>
      <c r="G188" s="48"/>
      <c r="H188" s="48"/>
      <c r="I188" s="49"/>
      <c r="J188" s="48" t="s">
        <v>146</v>
      </c>
      <c r="K188" s="48"/>
      <c r="L188" s="49"/>
      <c r="M188" s="49"/>
      <c r="N188" s="49"/>
      <c r="O188" s="124"/>
      <c r="P188" s="61"/>
      <c r="Q188" s="69"/>
      <c r="R188" s="60" t="s">
        <v>149</v>
      </c>
      <c r="S188" s="60"/>
      <c r="T188" s="61"/>
      <c r="U188" s="76"/>
      <c r="V188" s="60"/>
      <c r="AA188" s="59" t="s">
        <v>149</v>
      </c>
      <c r="AD188" s="82"/>
      <c r="AE188" s="73"/>
      <c r="AF188" s="73"/>
      <c r="AG188" s="73"/>
      <c r="AH188" s="73"/>
      <c r="AI188" s="73"/>
      <c r="AJ188" s="73"/>
      <c r="AK188" s="73"/>
    </row>
    <row r="189" spans="1:37" ht="20.149999999999999" customHeight="1" x14ac:dyDescent="0.2">
      <c r="A189" s="5" t="s">
        <v>404</v>
      </c>
      <c r="B189" s="6" t="s">
        <v>206</v>
      </c>
      <c r="C189" s="7" t="s">
        <v>423</v>
      </c>
      <c r="D189" s="8" t="s">
        <v>424</v>
      </c>
      <c r="E189" s="50" t="s">
        <v>146</v>
      </c>
      <c r="F189" s="50"/>
      <c r="G189" s="50" t="s">
        <v>146</v>
      </c>
      <c r="H189" s="48"/>
      <c r="I189" s="49"/>
      <c r="J189" s="48"/>
      <c r="K189" s="48"/>
      <c r="L189" s="49"/>
      <c r="M189" s="49"/>
      <c r="N189" s="49"/>
      <c r="O189" s="124"/>
      <c r="P189" s="61"/>
      <c r="Q189" s="69"/>
      <c r="R189" s="60" t="s">
        <v>149</v>
      </c>
      <c r="S189" s="60"/>
      <c r="T189" s="61"/>
      <c r="U189" s="76"/>
      <c r="V189" s="60"/>
      <c r="W189" s="59" t="s">
        <v>149</v>
      </c>
      <c r="AD189" s="82"/>
      <c r="AE189" s="73"/>
      <c r="AF189" s="73"/>
      <c r="AG189" s="73"/>
      <c r="AH189" s="73"/>
      <c r="AI189" s="73"/>
      <c r="AJ189" s="73"/>
      <c r="AK189" s="73"/>
    </row>
    <row r="190" spans="1:37" ht="20.149999999999999" customHeight="1" x14ac:dyDescent="0.2">
      <c r="A190" s="5" t="s">
        <v>404</v>
      </c>
      <c r="B190" s="6" t="s">
        <v>206</v>
      </c>
      <c r="C190" s="7" t="s">
        <v>425</v>
      </c>
      <c r="D190" s="113" t="s">
        <v>848</v>
      </c>
      <c r="E190" s="50"/>
      <c r="F190" s="48"/>
      <c r="G190" s="48"/>
      <c r="H190" s="48"/>
      <c r="I190" s="49"/>
      <c r="J190" s="48"/>
      <c r="K190" s="48" t="s">
        <v>149</v>
      </c>
      <c r="L190" s="48" t="s">
        <v>146</v>
      </c>
      <c r="M190" s="49"/>
      <c r="N190" s="49"/>
      <c r="O190" s="124"/>
      <c r="P190" s="61"/>
      <c r="Q190" s="69"/>
      <c r="R190" s="60" t="s">
        <v>149</v>
      </c>
      <c r="S190" s="60"/>
      <c r="T190" s="61"/>
      <c r="U190" s="76"/>
      <c r="V190" s="60"/>
      <c r="AC190" s="59" t="s">
        <v>670</v>
      </c>
      <c r="AD190" s="82"/>
      <c r="AE190" s="73"/>
      <c r="AF190" s="73"/>
      <c r="AG190" s="73"/>
      <c r="AH190" s="73"/>
      <c r="AI190" s="73"/>
      <c r="AJ190" s="73"/>
      <c r="AK190" s="73"/>
    </row>
    <row r="191" spans="1:37" ht="20.149999999999999" customHeight="1" x14ac:dyDescent="0.2">
      <c r="A191" s="5" t="s">
        <v>404</v>
      </c>
      <c r="B191" s="6" t="s">
        <v>12</v>
      </c>
      <c r="C191" s="7"/>
      <c r="D191" s="101" t="s">
        <v>639</v>
      </c>
      <c r="E191" s="107" t="s">
        <v>637</v>
      </c>
      <c r="F191" s="48"/>
      <c r="G191" s="48" t="s">
        <v>747</v>
      </c>
      <c r="H191" s="48"/>
      <c r="I191" s="49"/>
      <c r="J191" s="48"/>
      <c r="K191" s="48"/>
      <c r="L191" s="49"/>
      <c r="M191" s="49"/>
      <c r="N191" s="49"/>
      <c r="O191" s="124"/>
      <c r="P191" s="61"/>
      <c r="Q191" s="69"/>
      <c r="R191" s="60" t="s">
        <v>146</v>
      </c>
      <c r="S191" s="60"/>
      <c r="T191" s="61"/>
      <c r="U191" s="76"/>
      <c r="V191" s="60"/>
      <c r="W191" s="73" t="s">
        <v>637</v>
      </c>
      <c r="AD191" s="82"/>
      <c r="AF191" s="73"/>
      <c r="AG191" s="73"/>
      <c r="AH191" s="73"/>
      <c r="AI191" s="73"/>
      <c r="AJ191" s="73"/>
      <c r="AK191" s="73"/>
    </row>
    <row r="192" spans="1:37" ht="20.149999999999999" customHeight="1" x14ac:dyDescent="0.2">
      <c r="A192" s="5" t="s">
        <v>404</v>
      </c>
      <c r="B192" s="6" t="s">
        <v>12</v>
      </c>
      <c r="C192" s="7"/>
      <c r="D192" s="101" t="s">
        <v>835</v>
      </c>
      <c r="E192" s="107" t="s">
        <v>146</v>
      </c>
      <c r="F192" s="19" t="s">
        <v>747</v>
      </c>
      <c r="G192" s="48"/>
      <c r="H192" s="48"/>
      <c r="I192" s="49"/>
      <c r="J192" s="48"/>
      <c r="K192" s="48"/>
      <c r="L192" s="49"/>
      <c r="M192" s="49"/>
      <c r="N192" s="49"/>
      <c r="O192" s="124"/>
      <c r="P192" s="61"/>
      <c r="Q192" s="69"/>
      <c r="R192" s="60" t="s">
        <v>146</v>
      </c>
      <c r="S192" s="60"/>
      <c r="T192" s="61"/>
      <c r="U192" s="76"/>
      <c r="V192" s="60"/>
      <c r="W192" s="73" t="s">
        <v>146</v>
      </c>
      <c r="AD192" s="82"/>
      <c r="AF192" s="73"/>
      <c r="AG192" s="73"/>
      <c r="AH192" s="73"/>
      <c r="AI192" s="73"/>
      <c r="AJ192" s="73"/>
      <c r="AK192" s="73"/>
    </row>
    <row r="193" spans="1:37" ht="20.149999999999999" customHeight="1" x14ac:dyDescent="0.2">
      <c r="A193" s="5" t="s">
        <v>404</v>
      </c>
      <c r="B193" s="6" t="s">
        <v>12</v>
      </c>
      <c r="C193" s="7"/>
      <c r="D193" s="101" t="s">
        <v>758</v>
      </c>
      <c r="E193" s="107" t="s">
        <v>146</v>
      </c>
      <c r="F193" s="197" t="s">
        <v>146</v>
      </c>
      <c r="G193" s="48"/>
      <c r="H193" s="48"/>
      <c r="I193" s="49"/>
      <c r="J193" s="48"/>
      <c r="K193" s="48"/>
      <c r="L193" s="49"/>
      <c r="M193" s="49"/>
      <c r="N193" s="49"/>
      <c r="O193" s="124"/>
      <c r="P193" s="61"/>
      <c r="Q193" s="69"/>
      <c r="R193" s="60" t="s">
        <v>146</v>
      </c>
      <c r="S193" s="60"/>
      <c r="T193" s="61"/>
      <c r="U193" s="76"/>
      <c r="V193" s="60"/>
      <c r="W193" s="73" t="s">
        <v>146</v>
      </c>
      <c r="X193" s="196"/>
      <c r="Y193" s="196"/>
      <c r="Z193" s="196"/>
      <c r="AA193" s="196"/>
      <c r="AB193" s="196"/>
      <c r="AC193" s="196"/>
      <c r="AD193" s="82"/>
      <c r="AE193" s="196"/>
      <c r="AF193" s="73"/>
      <c r="AG193" s="73"/>
      <c r="AH193" s="73"/>
      <c r="AI193" s="73"/>
      <c r="AJ193" s="73"/>
      <c r="AK193" s="73"/>
    </row>
    <row r="194" spans="1:37" ht="20.149999999999999" customHeight="1" x14ac:dyDescent="0.2">
      <c r="A194" s="5" t="s">
        <v>404</v>
      </c>
      <c r="B194" s="6" t="s">
        <v>12</v>
      </c>
      <c r="C194" s="7"/>
      <c r="D194" s="101" t="s">
        <v>824</v>
      </c>
      <c r="E194" s="107" t="s">
        <v>637</v>
      </c>
      <c r="F194" s="19" t="s">
        <v>747</v>
      </c>
      <c r="G194" s="48"/>
      <c r="H194" s="48"/>
      <c r="I194" s="49"/>
      <c r="J194" s="48"/>
      <c r="K194" s="48"/>
      <c r="L194" s="49"/>
      <c r="M194" s="49"/>
      <c r="N194" s="49"/>
      <c r="O194" s="124"/>
      <c r="P194" s="61"/>
      <c r="Q194" s="69"/>
      <c r="R194" s="60" t="s">
        <v>146</v>
      </c>
      <c r="S194" s="60"/>
      <c r="T194" s="61"/>
      <c r="U194" s="76"/>
      <c r="V194" s="60"/>
      <c r="W194" s="73" t="s">
        <v>146</v>
      </c>
      <c r="AD194" s="82"/>
      <c r="AF194" s="73"/>
      <c r="AG194" s="73"/>
      <c r="AH194" s="73"/>
      <c r="AI194" s="73"/>
      <c r="AJ194" s="73"/>
      <c r="AK194" s="73"/>
    </row>
    <row r="195" spans="1:37" ht="20.149999999999999" customHeight="1" x14ac:dyDescent="0.2">
      <c r="A195" s="31">
        <f>COUNTIF(A178:A194,"愛知県")</f>
        <v>17</v>
      </c>
      <c r="B195" s="32">
        <f>COUNTIF(B178:B194,"＊")</f>
        <v>16</v>
      </c>
      <c r="C195" s="35"/>
      <c r="D195" s="38" t="s">
        <v>495</v>
      </c>
      <c r="E195" s="52">
        <f t="shared" ref="E195:P195" si="51">COUNTIF(E178:E194,"○")</f>
        <v>13</v>
      </c>
      <c r="F195" s="52">
        <f t="shared" si="51"/>
        <v>8</v>
      </c>
      <c r="G195" s="52">
        <f t="shared" si="51"/>
        <v>8</v>
      </c>
      <c r="H195" s="52">
        <f t="shared" si="51"/>
        <v>0</v>
      </c>
      <c r="I195" s="52">
        <f t="shared" si="51"/>
        <v>0</v>
      </c>
      <c r="J195" s="52">
        <f t="shared" si="51"/>
        <v>3</v>
      </c>
      <c r="K195" s="52">
        <f t="shared" si="51"/>
        <v>1</v>
      </c>
      <c r="L195" s="52">
        <f t="shared" si="51"/>
        <v>1</v>
      </c>
      <c r="M195" s="52">
        <f t="shared" si="51"/>
        <v>0</v>
      </c>
      <c r="N195" s="52">
        <f t="shared" si="51"/>
        <v>0</v>
      </c>
      <c r="O195" s="52">
        <f t="shared" si="51"/>
        <v>0</v>
      </c>
      <c r="P195" s="52">
        <f t="shared" si="51"/>
        <v>0</v>
      </c>
      <c r="Q195" s="66">
        <f>COUNTIF(Q178:Q190,"○")</f>
        <v>2</v>
      </c>
      <c r="R195" s="52">
        <f>COUNTIF(R178:R194,"○")</f>
        <v>15</v>
      </c>
      <c r="S195" s="52">
        <f>COUNTIF(S178:S190,"○")</f>
        <v>0</v>
      </c>
      <c r="T195" s="90">
        <f>COUNTIF(T178:T190,"○")</f>
        <v>0</v>
      </c>
      <c r="U195" s="78"/>
      <c r="V195" s="52">
        <f t="shared" ref="V195:AK195" si="52">COUNTIF(V178:V194,"○")</f>
        <v>1</v>
      </c>
      <c r="W195" s="52">
        <f t="shared" si="52"/>
        <v>12</v>
      </c>
      <c r="X195" s="52">
        <f t="shared" si="52"/>
        <v>0</v>
      </c>
      <c r="Y195" s="52">
        <f t="shared" si="52"/>
        <v>0</v>
      </c>
      <c r="Z195" s="52">
        <f t="shared" si="52"/>
        <v>0</v>
      </c>
      <c r="AA195" s="52">
        <f t="shared" si="52"/>
        <v>2</v>
      </c>
      <c r="AB195" s="52">
        <f t="shared" si="52"/>
        <v>0</v>
      </c>
      <c r="AC195" s="52">
        <f t="shared" si="52"/>
        <v>1</v>
      </c>
      <c r="AD195" s="52">
        <f t="shared" si="52"/>
        <v>0</v>
      </c>
      <c r="AE195" s="52">
        <f t="shared" si="52"/>
        <v>0</v>
      </c>
      <c r="AF195" s="52">
        <f t="shared" si="52"/>
        <v>0</v>
      </c>
      <c r="AG195" s="52">
        <f t="shared" si="52"/>
        <v>0</v>
      </c>
      <c r="AH195" s="52">
        <f t="shared" si="52"/>
        <v>1</v>
      </c>
      <c r="AI195" s="52">
        <f t="shared" si="52"/>
        <v>0</v>
      </c>
      <c r="AJ195" s="52">
        <f t="shared" si="52"/>
        <v>0</v>
      </c>
      <c r="AK195" s="52">
        <f t="shared" si="52"/>
        <v>0</v>
      </c>
    </row>
    <row r="196" spans="1:37" ht="20.149999999999999" customHeight="1" x14ac:dyDescent="0.2">
      <c r="A196" s="5" t="s">
        <v>426</v>
      </c>
      <c r="B196" s="6" t="s">
        <v>206</v>
      </c>
      <c r="C196" s="7" t="s">
        <v>427</v>
      </c>
      <c r="D196" s="8" t="s">
        <v>428</v>
      </c>
      <c r="E196" s="50" t="s">
        <v>149</v>
      </c>
      <c r="F196" s="50" t="s">
        <v>149</v>
      </c>
      <c r="G196" s="50" t="s">
        <v>149</v>
      </c>
      <c r="H196" s="48"/>
      <c r="I196" s="49"/>
      <c r="J196" s="48"/>
      <c r="K196" s="48"/>
      <c r="L196" s="49"/>
      <c r="M196" s="49"/>
      <c r="N196" s="49"/>
      <c r="O196" s="124"/>
      <c r="P196" s="61"/>
      <c r="Q196" s="69"/>
      <c r="R196" s="60" t="s">
        <v>149</v>
      </c>
      <c r="S196" s="60"/>
      <c r="T196" s="61"/>
      <c r="U196" s="76"/>
      <c r="V196" s="60"/>
      <c r="W196" s="59" t="s">
        <v>149</v>
      </c>
      <c r="AD196" s="82"/>
      <c r="AE196" s="73"/>
      <c r="AF196" s="73"/>
      <c r="AG196" s="73"/>
      <c r="AH196" s="73"/>
      <c r="AI196" s="73"/>
      <c r="AJ196" s="73"/>
      <c r="AK196" s="73"/>
    </row>
    <row r="197" spans="1:37" ht="20.149999999999999" customHeight="1" x14ac:dyDescent="0.2">
      <c r="A197" s="5" t="s">
        <v>426</v>
      </c>
      <c r="B197" s="6" t="s">
        <v>206</v>
      </c>
      <c r="C197" s="7" t="s">
        <v>429</v>
      </c>
      <c r="D197" s="8" t="s">
        <v>430</v>
      </c>
      <c r="E197" s="50" t="s">
        <v>149</v>
      </c>
      <c r="F197" s="50" t="s">
        <v>149</v>
      </c>
      <c r="G197" s="50"/>
      <c r="H197" s="48"/>
      <c r="I197" s="49"/>
      <c r="J197" s="48"/>
      <c r="K197" s="48"/>
      <c r="L197" s="49"/>
      <c r="M197" s="49"/>
      <c r="N197" s="49"/>
      <c r="O197" s="124"/>
      <c r="P197" s="61"/>
      <c r="Q197" s="69"/>
      <c r="R197" s="60" t="s">
        <v>149</v>
      </c>
      <c r="S197" s="60"/>
      <c r="T197" s="61"/>
      <c r="U197" s="76"/>
      <c r="V197" s="60"/>
      <c r="W197" s="59" t="s">
        <v>149</v>
      </c>
      <c r="AD197" s="82"/>
      <c r="AE197" s="73"/>
      <c r="AF197" s="73"/>
      <c r="AG197" s="73"/>
      <c r="AH197" s="73"/>
      <c r="AI197" s="73"/>
      <c r="AJ197" s="73"/>
      <c r="AK197" s="73"/>
    </row>
    <row r="198" spans="1:37" ht="20.149999999999999" customHeight="1" x14ac:dyDescent="0.2">
      <c r="A198" s="5" t="s">
        <v>426</v>
      </c>
      <c r="B198" s="6" t="s">
        <v>206</v>
      </c>
      <c r="C198" s="7" t="s">
        <v>431</v>
      </c>
      <c r="D198" s="9" t="s">
        <v>432</v>
      </c>
      <c r="E198" s="50" t="s">
        <v>149</v>
      </c>
      <c r="F198" s="50" t="s">
        <v>149</v>
      </c>
      <c r="G198" s="50"/>
      <c r="H198" s="48"/>
      <c r="I198" s="49"/>
      <c r="J198" s="48"/>
      <c r="K198" s="48"/>
      <c r="L198" s="49"/>
      <c r="M198" s="49"/>
      <c r="N198" s="49"/>
      <c r="O198" s="124"/>
      <c r="P198" s="61"/>
      <c r="Q198" s="69"/>
      <c r="R198" s="60" t="s">
        <v>149</v>
      </c>
      <c r="S198" s="60"/>
      <c r="T198" s="61"/>
      <c r="U198" s="76"/>
      <c r="V198" s="60"/>
      <c r="W198" s="59" t="s">
        <v>149</v>
      </c>
      <c r="AD198" s="82"/>
      <c r="AE198" s="73"/>
      <c r="AF198" s="73"/>
      <c r="AG198" s="73"/>
      <c r="AH198" s="73"/>
      <c r="AI198" s="73"/>
      <c r="AJ198" s="73"/>
      <c r="AK198" s="73"/>
    </row>
    <row r="199" spans="1:37" ht="20.149999999999999" customHeight="1" x14ac:dyDescent="0.2">
      <c r="A199" s="5" t="s">
        <v>426</v>
      </c>
      <c r="B199" s="6" t="s">
        <v>206</v>
      </c>
      <c r="C199" s="7" t="s">
        <v>433</v>
      </c>
      <c r="D199" s="8" t="s">
        <v>434</v>
      </c>
      <c r="E199" s="50"/>
      <c r="F199" s="48"/>
      <c r="G199" s="48"/>
      <c r="H199" s="48"/>
      <c r="I199" s="49"/>
      <c r="J199" s="48" t="s">
        <v>149</v>
      </c>
      <c r="K199" s="48"/>
      <c r="L199" s="49"/>
      <c r="M199" s="49"/>
      <c r="N199" s="49"/>
      <c r="O199" s="124"/>
      <c r="P199" s="61"/>
      <c r="Q199" s="69" t="s">
        <v>149</v>
      </c>
      <c r="R199" s="60"/>
      <c r="S199" s="60"/>
      <c r="T199" s="61"/>
      <c r="U199" s="76"/>
      <c r="V199" s="60"/>
      <c r="Z199" s="59" t="s">
        <v>149</v>
      </c>
      <c r="AD199" s="82"/>
      <c r="AE199" s="73"/>
      <c r="AF199" s="73"/>
      <c r="AG199" s="73"/>
      <c r="AH199" s="73"/>
      <c r="AI199" s="73"/>
      <c r="AJ199" s="73"/>
      <c r="AK199" s="73"/>
    </row>
    <row r="200" spans="1:37" ht="20.149999999999999" customHeight="1" x14ac:dyDescent="0.2">
      <c r="A200" s="31">
        <f>COUNTIF(A196:A199,"三重県")</f>
        <v>4</v>
      </c>
      <c r="B200" s="32">
        <f>COUNTIF(B196:B199,"＊")</f>
        <v>4</v>
      </c>
      <c r="C200" s="35"/>
      <c r="D200" s="38" t="s">
        <v>493</v>
      </c>
      <c r="E200" s="52">
        <f t="shared" ref="E200:T200" si="53">COUNTIF(E196:E199,"○")</f>
        <v>3</v>
      </c>
      <c r="F200" s="52">
        <f t="shared" si="53"/>
        <v>3</v>
      </c>
      <c r="G200" s="52">
        <f t="shared" si="53"/>
        <v>1</v>
      </c>
      <c r="H200" s="52">
        <f t="shared" si="53"/>
        <v>0</v>
      </c>
      <c r="I200" s="52">
        <f t="shared" si="53"/>
        <v>0</v>
      </c>
      <c r="J200" s="52">
        <f>COUNTIF(J196:J199,"○")</f>
        <v>1</v>
      </c>
      <c r="K200" s="52">
        <f t="shared" si="53"/>
        <v>0</v>
      </c>
      <c r="L200" s="52">
        <f t="shared" si="53"/>
        <v>0</v>
      </c>
      <c r="M200" s="52">
        <f t="shared" si="53"/>
        <v>0</v>
      </c>
      <c r="N200" s="52">
        <f t="shared" si="53"/>
        <v>0</v>
      </c>
      <c r="O200" s="52">
        <f t="shared" si="53"/>
        <v>0</v>
      </c>
      <c r="P200" s="62">
        <f t="shared" si="53"/>
        <v>0</v>
      </c>
      <c r="Q200" s="66">
        <f t="shared" si="53"/>
        <v>1</v>
      </c>
      <c r="R200" s="52">
        <f t="shared" si="53"/>
        <v>3</v>
      </c>
      <c r="S200" s="52">
        <f t="shared" si="53"/>
        <v>0</v>
      </c>
      <c r="T200" s="62">
        <f t="shared" si="53"/>
        <v>0</v>
      </c>
      <c r="U200" s="78"/>
      <c r="V200" s="52">
        <f t="shared" ref="V200:AK200" si="54">COUNTIF(V196:V199,"○")</f>
        <v>0</v>
      </c>
      <c r="W200" s="52">
        <f t="shared" si="54"/>
        <v>3</v>
      </c>
      <c r="X200" s="52">
        <f t="shared" si="54"/>
        <v>0</v>
      </c>
      <c r="Y200" s="52">
        <f t="shared" si="54"/>
        <v>0</v>
      </c>
      <c r="Z200" s="52">
        <f t="shared" si="54"/>
        <v>1</v>
      </c>
      <c r="AA200" s="52">
        <f t="shared" si="54"/>
        <v>0</v>
      </c>
      <c r="AB200" s="52">
        <f t="shared" si="54"/>
        <v>0</v>
      </c>
      <c r="AC200" s="62">
        <f t="shared" si="54"/>
        <v>0</v>
      </c>
      <c r="AD200" s="83">
        <f t="shared" si="54"/>
        <v>0</v>
      </c>
      <c r="AE200" s="52">
        <f t="shared" si="54"/>
        <v>0</v>
      </c>
      <c r="AF200" s="52">
        <f t="shared" si="54"/>
        <v>0</v>
      </c>
      <c r="AG200" s="52">
        <f t="shared" si="54"/>
        <v>0</v>
      </c>
      <c r="AH200" s="52">
        <f t="shared" si="54"/>
        <v>0</v>
      </c>
      <c r="AI200" s="52">
        <f t="shared" si="54"/>
        <v>0</v>
      </c>
      <c r="AJ200" s="52">
        <f t="shared" si="54"/>
        <v>0</v>
      </c>
      <c r="AK200" s="52">
        <f t="shared" si="54"/>
        <v>0</v>
      </c>
    </row>
    <row r="201" spans="1:37" ht="20.149999999999999" customHeight="1" x14ac:dyDescent="0.2">
      <c r="A201" s="53">
        <f>A146+A151+A156+A168+A177+A195+A200</f>
        <v>44</v>
      </c>
      <c r="B201" s="53">
        <f>B146+B151+B156+B168+B177+B195+B200</f>
        <v>41</v>
      </c>
      <c r="C201" s="40"/>
      <c r="D201" s="46" t="s">
        <v>435</v>
      </c>
      <c r="E201" s="53">
        <f t="shared" ref="E201:T201" si="55">E146+E151+E156+E168+E177+E195+E200</f>
        <v>31</v>
      </c>
      <c r="F201" s="53">
        <f t="shared" si="55"/>
        <v>25</v>
      </c>
      <c r="G201" s="53">
        <f t="shared" si="55"/>
        <v>16</v>
      </c>
      <c r="H201" s="53">
        <f t="shared" si="55"/>
        <v>2</v>
      </c>
      <c r="I201" s="53">
        <f t="shared" si="55"/>
        <v>1</v>
      </c>
      <c r="J201" s="53">
        <f t="shared" si="55"/>
        <v>11</v>
      </c>
      <c r="K201" s="53">
        <f t="shared" si="55"/>
        <v>1</v>
      </c>
      <c r="L201" s="53">
        <f t="shared" si="55"/>
        <v>1</v>
      </c>
      <c r="M201" s="53">
        <f t="shared" si="55"/>
        <v>0</v>
      </c>
      <c r="N201" s="53">
        <f t="shared" si="55"/>
        <v>0</v>
      </c>
      <c r="O201" s="53">
        <f t="shared" si="55"/>
        <v>0</v>
      </c>
      <c r="P201" s="63">
        <f t="shared" si="55"/>
        <v>0</v>
      </c>
      <c r="Q201" s="67">
        <f t="shared" si="55"/>
        <v>6</v>
      </c>
      <c r="R201" s="53">
        <f t="shared" si="55"/>
        <v>37</v>
      </c>
      <c r="S201" s="53">
        <f t="shared" si="55"/>
        <v>1</v>
      </c>
      <c r="T201" s="63">
        <f t="shared" si="55"/>
        <v>0</v>
      </c>
      <c r="U201" s="79"/>
      <c r="V201" s="53">
        <f t="shared" ref="V201:AK201" si="56">V146+V151+V156+V168+V177+V195+V200</f>
        <v>1</v>
      </c>
      <c r="W201" s="53">
        <f t="shared" si="56"/>
        <v>30</v>
      </c>
      <c r="X201" s="53">
        <f t="shared" si="56"/>
        <v>1</v>
      </c>
      <c r="Y201" s="53">
        <f t="shared" si="56"/>
        <v>0</v>
      </c>
      <c r="Z201" s="53">
        <f t="shared" si="56"/>
        <v>1</v>
      </c>
      <c r="AA201" s="53">
        <f t="shared" si="56"/>
        <v>7</v>
      </c>
      <c r="AB201" s="53">
        <f t="shared" si="56"/>
        <v>0</v>
      </c>
      <c r="AC201" s="63">
        <f t="shared" si="56"/>
        <v>1</v>
      </c>
      <c r="AD201" s="84">
        <f t="shared" si="56"/>
        <v>0</v>
      </c>
      <c r="AE201" s="53">
        <f t="shared" si="56"/>
        <v>0</v>
      </c>
      <c r="AF201" s="53">
        <f t="shared" si="56"/>
        <v>0</v>
      </c>
      <c r="AG201" s="53">
        <f t="shared" si="56"/>
        <v>0</v>
      </c>
      <c r="AH201" s="53">
        <f t="shared" si="56"/>
        <v>3</v>
      </c>
      <c r="AI201" s="53">
        <f t="shared" si="56"/>
        <v>0</v>
      </c>
      <c r="AJ201" s="53">
        <f t="shared" si="56"/>
        <v>0</v>
      </c>
      <c r="AK201" s="53">
        <f t="shared" si="56"/>
        <v>0</v>
      </c>
    </row>
    <row r="202" spans="1:37" ht="20.149999999999999" customHeight="1" x14ac:dyDescent="0.2">
      <c r="A202" s="5" t="s">
        <v>436</v>
      </c>
      <c r="B202" s="6" t="s">
        <v>206</v>
      </c>
      <c r="C202" s="7" t="s">
        <v>437</v>
      </c>
      <c r="D202" s="8" t="s">
        <v>438</v>
      </c>
      <c r="E202" s="50"/>
      <c r="F202" s="48"/>
      <c r="G202" s="48"/>
      <c r="H202" s="48"/>
      <c r="I202" s="49"/>
      <c r="J202" s="48" t="s">
        <v>149</v>
      </c>
      <c r="K202" s="48"/>
      <c r="L202" s="49"/>
      <c r="M202" s="49"/>
      <c r="N202" s="49"/>
      <c r="O202" s="124"/>
      <c r="P202" s="61"/>
      <c r="Q202" s="69"/>
      <c r="R202" s="60" t="s">
        <v>149</v>
      </c>
      <c r="S202" s="60"/>
      <c r="T202" s="61"/>
      <c r="U202" s="76"/>
      <c r="V202" s="73"/>
      <c r="AA202" s="59" t="s">
        <v>149</v>
      </c>
      <c r="AD202" s="82"/>
      <c r="AE202" s="73"/>
      <c r="AF202" s="73"/>
      <c r="AG202" s="73"/>
      <c r="AH202" s="73"/>
      <c r="AI202" s="73"/>
      <c r="AJ202" s="73"/>
      <c r="AK202" s="73"/>
    </row>
    <row r="203" spans="1:37" ht="20.149999999999999" customHeight="1" x14ac:dyDescent="0.2">
      <c r="A203" s="10" t="s">
        <v>436</v>
      </c>
      <c r="B203" s="11" t="s">
        <v>188</v>
      </c>
      <c r="C203" s="12" t="s">
        <v>439</v>
      </c>
      <c r="D203" s="13" t="s">
        <v>440</v>
      </c>
      <c r="E203" s="51"/>
      <c r="F203" s="48"/>
      <c r="G203" s="48"/>
      <c r="H203" s="48"/>
      <c r="I203" s="48"/>
      <c r="J203" s="48"/>
      <c r="K203" s="48"/>
      <c r="L203" s="48"/>
      <c r="M203" s="48"/>
      <c r="N203" s="48"/>
      <c r="O203" s="124"/>
      <c r="P203" s="61" t="s">
        <v>146</v>
      </c>
      <c r="Q203" s="69"/>
      <c r="R203" s="60"/>
      <c r="S203" s="60" t="s">
        <v>146</v>
      </c>
      <c r="T203" s="61"/>
      <c r="U203" s="76"/>
      <c r="V203" s="73"/>
      <c r="W203" s="194"/>
      <c r="X203" s="194"/>
      <c r="Y203" s="194"/>
      <c r="Z203" s="194"/>
      <c r="AA203" s="194"/>
      <c r="AB203" s="194"/>
      <c r="AC203" s="194"/>
      <c r="AD203" s="82"/>
      <c r="AE203" s="73"/>
      <c r="AF203" s="73"/>
      <c r="AG203" s="73"/>
      <c r="AH203" s="73"/>
      <c r="AI203" s="73"/>
      <c r="AJ203" s="73"/>
      <c r="AK203" s="73" t="s">
        <v>146</v>
      </c>
    </row>
    <row r="204" spans="1:37" ht="20.149999999999999" customHeight="1" x14ac:dyDescent="0.2">
      <c r="A204" s="5" t="s">
        <v>436</v>
      </c>
      <c r="B204" s="6" t="s">
        <v>12</v>
      </c>
      <c r="C204" s="7"/>
      <c r="D204" s="113" t="s">
        <v>836</v>
      </c>
      <c r="E204" s="50"/>
      <c r="F204" s="48"/>
      <c r="G204" s="48"/>
      <c r="H204" s="48"/>
      <c r="I204" s="48"/>
      <c r="J204" s="48" t="s">
        <v>813</v>
      </c>
      <c r="K204" s="48"/>
      <c r="L204" s="48"/>
      <c r="M204" s="48"/>
      <c r="N204" s="48"/>
      <c r="O204" s="124"/>
      <c r="P204" s="61"/>
      <c r="Q204" s="69"/>
      <c r="R204" s="60" t="s">
        <v>146</v>
      </c>
      <c r="S204" s="60"/>
      <c r="T204" s="61"/>
      <c r="U204" s="76"/>
      <c r="V204" s="73"/>
      <c r="AA204" s="59" t="s">
        <v>146</v>
      </c>
      <c r="AD204" s="82"/>
      <c r="AE204" s="73"/>
      <c r="AF204" s="73"/>
      <c r="AG204" s="73"/>
      <c r="AH204" s="73"/>
      <c r="AI204" s="73"/>
      <c r="AJ204" s="73"/>
      <c r="AK204" s="73"/>
    </row>
    <row r="205" spans="1:37" ht="20.149999999999999" customHeight="1" x14ac:dyDescent="0.2">
      <c r="A205" s="31">
        <f>COUNTIF(A202:A204,"滋賀県")</f>
        <v>3</v>
      </c>
      <c r="B205" s="32">
        <f>COUNTIF(B202:B204,"＊")</f>
        <v>2</v>
      </c>
      <c r="C205" s="35"/>
      <c r="D205" s="38" t="s">
        <v>496</v>
      </c>
      <c r="E205" s="52">
        <f t="shared" ref="E205:J205" si="57">COUNTIF(E202:E204,"○")</f>
        <v>0</v>
      </c>
      <c r="F205" s="52">
        <f t="shared" si="57"/>
        <v>0</v>
      </c>
      <c r="G205" s="52">
        <f t="shared" si="57"/>
        <v>0</v>
      </c>
      <c r="H205" s="52">
        <f t="shared" si="57"/>
        <v>0</v>
      </c>
      <c r="I205" s="52">
        <f t="shared" si="57"/>
        <v>0</v>
      </c>
      <c r="J205" s="52">
        <f t="shared" si="57"/>
        <v>2</v>
      </c>
      <c r="K205" s="52">
        <f t="shared" ref="K205:V205" si="58">COUNTIF(K202:K204,"○")</f>
        <v>0</v>
      </c>
      <c r="L205" s="52">
        <f>COUNTIF(L202:L204,"○")</f>
        <v>0</v>
      </c>
      <c r="M205" s="52">
        <f>COUNTIF(M202:M204,"○")</f>
        <v>0</v>
      </c>
      <c r="N205" s="52">
        <f>COUNTIF(N202:N204,"○")</f>
        <v>0</v>
      </c>
      <c r="O205" s="52">
        <f t="shared" si="58"/>
        <v>0</v>
      </c>
      <c r="P205" s="62">
        <f t="shared" si="58"/>
        <v>1</v>
      </c>
      <c r="Q205" s="66">
        <f t="shared" si="58"/>
        <v>0</v>
      </c>
      <c r="R205" s="52">
        <f t="shared" si="58"/>
        <v>2</v>
      </c>
      <c r="S205" s="52">
        <f t="shared" si="58"/>
        <v>1</v>
      </c>
      <c r="T205" s="62">
        <f t="shared" si="58"/>
        <v>0</v>
      </c>
      <c r="U205" s="78"/>
      <c r="V205" s="52">
        <f t="shared" si="58"/>
        <v>0</v>
      </c>
      <c r="W205" s="52">
        <f t="shared" ref="W205:AK205" si="59">COUNTIF(W202:W204,"○")</f>
        <v>0</v>
      </c>
      <c r="X205" s="52">
        <f t="shared" si="59"/>
        <v>0</v>
      </c>
      <c r="Y205" s="52">
        <f t="shared" si="59"/>
        <v>0</v>
      </c>
      <c r="Z205" s="52">
        <f t="shared" si="59"/>
        <v>0</v>
      </c>
      <c r="AA205" s="52">
        <f t="shared" si="59"/>
        <v>2</v>
      </c>
      <c r="AB205" s="52">
        <f t="shared" si="59"/>
        <v>0</v>
      </c>
      <c r="AC205" s="62">
        <f t="shared" si="59"/>
        <v>0</v>
      </c>
      <c r="AD205" s="83">
        <f t="shared" si="59"/>
        <v>0</v>
      </c>
      <c r="AE205" s="52">
        <f t="shared" si="59"/>
        <v>0</v>
      </c>
      <c r="AF205" s="52">
        <f t="shared" si="59"/>
        <v>0</v>
      </c>
      <c r="AG205" s="52">
        <f t="shared" si="59"/>
        <v>0</v>
      </c>
      <c r="AH205" s="52">
        <f t="shared" si="59"/>
        <v>0</v>
      </c>
      <c r="AI205" s="52">
        <f t="shared" si="59"/>
        <v>0</v>
      </c>
      <c r="AJ205" s="52">
        <f t="shared" si="59"/>
        <v>0</v>
      </c>
      <c r="AK205" s="52">
        <f t="shared" si="59"/>
        <v>1</v>
      </c>
    </row>
    <row r="206" spans="1:37" ht="20.149999999999999" customHeight="1" x14ac:dyDescent="0.2">
      <c r="A206" s="5" t="s">
        <v>441</v>
      </c>
      <c r="B206" s="6" t="s">
        <v>206</v>
      </c>
      <c r="C206" s="7" t="s">
        <v>442</v>
      </c>
      <c r="D206" s="9" t="s">
        <v>443</v>
      </c>
      <c r="E206" s="50" t="s">
        <v>149</v>
      </c>
      <c r="F206" s="50" t="s">
        <v>149</v>
      </c>
      <c r="G206" s="50" t="s">
        <v>149</v>
      </c>
      <c r="H206" s="48"/>
      <c r="I206" s="49"/>
      <c r="J206" s="48"/>
      <c r="K206" s="48"/>
      <c r="L206" s="49"/>
      <c r="M206" s="49"/>
      <c r="N206" s="49"/>
      <c r="O206" s="124"/>
      <c r="P206" s="61"/>
      <c r="Q206" s="69"/>
      <c r="R206" s="60" t="s">
        <v>149</v>
      </c>
      <c r="S206" s="60"/>
      <c r="T206" s="61"/>
      <c r="U206" s="76"/>
      <c r="V206" s="60"/>
      <c r="W206" s="59" t="s">
        <v>149</v>
      </c>
      <c r="AD206" s="82"/>
      <c r="AE206" s="73"/>
      <c r="AF206" s="73"/>
      <c r="AG206" s="73"/>
      <c r="AH206" s="73"/>
      <c r="AI206" s="73"/>
      <c r="AJ206" s="73"/>
      <c r="AK206" s="73"/>
    </row>
    <row r="207" spans="1:37" ht="20.149999999999999" customHeight="1" x14ac:dyDescent="0.2">
      <c r="A207" s="5" t="s">
        <v>441</v>
      </c>
      <c r="B207" s="6" t="s">
        <v>206</v>
      </c>
      <c r="C207" s="7" t="s">
        <v>444</v>
      </c>
      <c r="D207" s="8" t="s">
        <v>445</v>
      </c>
      <c r="E207" s="96"/>
      <c r="F207" s="48"/>
      <c r="G207" s="48"/>
      <c r="H207" s="48"/>
      <c r="I207" s="49"/>
      <c r="J207" s="48" t="s">
        <v>149</v>
      </c>
      <c r="K207" s="48"/>
      <c r="L207" s="49"/>
      <c r="M207" s="49"/>
      <c r="N207" s="49"/>
      <c r="O207" s="124"/>
      <c r="P207" s="61"/>
      <c r="Q207" s="69"/>
      <c r="R207" s="60" t="s">
        <v>149</v>
      </c>
      <c r="S207" s="60"/>
      <c r="T207" s="61"/>
      <c r="U207" s="76"/>
      <c r="V207" s="60"/>
      <c r="AA207" s="59" t="s">
        <v>149</v>
      </c>
      <c r="AD207" s="82"/>
      <c r="AE207" s="73"/>
      <c r="AF207" s="73"/>
      <c r="AG207" s="73"/>
      <c r="AH207" s="73"/>
      <c r="AI207" s="73"/>
      <c r="AJ207" s="73"/>
      <c r="AK207" s="73"/>
    </row>
    <row r="208" spans="1:37" ht="20.149999999999999" customHeight="1" x14ac:dyDescent="0.2">
      <c r="A208" s="31">
        <f>COUNTIF(A206:A207,"京都府")</f>
        <v>2</v>
      </c>
      <c r="B208" s="32">
        <f>COUNTIF(B206:B207,"＊")</f>
        <v>2</v>
      </c>
      <c r="C208" s="35"/>
      <c r="D208" s="38" t="s">
        <v>497</v>
      </c>
      <c r="E208" s="104">
        <f t="shared" ref="E208:T208" si="60">COUNTIF(E206:E207,"○")</f>
        <v>1</v>
      </c>
      <c r="F208" s="52">
        <f t="shared" si="60"/>
        <v>1</v>
      </c>
      <c r="G208" s="52">
        <f t="shared" si="60"/>
        <v>1</v>
      </c>
      <c r="H208" s="52">
        <f t="shared" si="60"/>
        <v>0</v>
      </c>
      <c r="I208" s="52">
        <f t="shared" si="60"/>
        <v>0</v>
      </c>
      <c r="J208" s="52">
        <f>COUNTIF(J206:J207,"○")</f>
        <v>1</v>
      </c>
      <c r="K208" s="52">
        <f t="shared" si="60"/>
        <v>0</v>
      </c>
      <c r="L208" s="52">
        <f>COUNTIF(L206:L207,"○")</f>
        <v>0</v>
      </c>
      <c r="M208" s="52">
        <f>COUNTIF(M206:M207,"○")</f>
        <v>0</v>
      </c>
      <c r="N208" s="52">
        <f>COUNTIF(N206:N207,"○")</f>
        <v>0</v>
      </c>
      <c r="O208" s="52">
        <f t="shared" si="60"/>
        <v>0</v>
      </c>
      <c r="P208" s="62">
        <f t="shared" si="60"/>
        <v>0</v>
      </c>
      <c r="Q208" s="66">
        <f t="shared" si="60"/>
        <v>0</v>
      </c>
      <c r="R208" s="52">
        <f t="shared" si="60"/>
        <v>2</v>
      </c>
      <c r="S208" s="52">
        <f t="shared" si="60"/>
        <v>0</v>
      </c>
      <c r="T208" s="62">
        <f t="shared" si="60"/>
        <v>0</v>
      </c>
      <c r="U208" s="78"/>
      <c r="V208" s="52">
        <f t="shared" ref="V208:AK208" si="61">COUNTIF(V206:V207,"○")</f>
        <v>0</v>
      </c>
      <c r="W208" s="52">
        <f t="shared" si="61"/>
        <v>1</v>
      </c>
      <c r="X208" s="52">
        <f t="shared" si="61"/>
        <v>0</v>
      </c>
      <c r="Y208" s="52">
        <f t="shared" si="61"/>
        <v>0</v>
      </c>
      <c r="Z208" s="52">
        <f t="shared" si="61"/>
        <v>0</v>
      </c>
      <c r="AA208" s="52">
        <f t="shared" si="61"/>
        <v>1</v>
      </c>
      <c r="AB208" s="52">
        <f t="shared" si="61"/>
        <v>0</v>
      </c>
      <c r="AC208" s="62">
        <f t="shared" si="61"/>
        <v>0</v>
      </c>
      <c r="AD208" s="83">
        <f t="shared" si="61"/>
        <v>0</v>
      </c>
      <c r="AE208" s="52">
        <f t="shared" si="61"/>
        <v>0</v>
      </c>
      <c r="AF208" s="52">
        <f t="shared" si="61"/>
        <v>0</v>
      </c>
      <c r="AG208" s="52">
        <f t="shared" si="61"/>
        <v>0</v>
      </c>
      <c r="AH208" s="52">
        <f t="shared" si="61"/>
        <v>0</v>
      </c>
      <c r="AI208" s="52">
        <f t="shared" si="61"/>
        <v>0</v>
      </c>
      <c r="AJ208" s="52">
        <f t="shared" si="61"/>
        <v>0</v>
      </c>
      <c r="AK208" s="52">
        <f t="shared" si="61"/>
        <v>0</v>
      </c>
    </row>
    <row r="209" spans="1:37" ht="20.149999999999999" customHeight="1" x14ac:dyDescent="0.2">
      <c r="A209" s="5" t="s">
        <v>446</v>
      </c>
      <c r="B209" s="6" t="s">
        <v>206</v>
      </c>
      <c r="C209" s="7" t="s">
        <v>447</v>
      </c>
      <c r="D209" s="8" t="s">
        <v>629</v>
      </c>
      <c r="E209" s="96" t="s">
        <v>149</v>
      </c>
      <c r="F209" s="50" t="s">
        <v>149</v>
      </c>
      <c r="G209" s="50"/>
      <c r="H209" s="48"/>
      <c r="I209" s="49"/>
      <c r="J209" s="48"/>
      <c r="K209" s="48"/>
      <c r="L209" s="49"/>
      <c r="M209" s="49"/>
      <c r="N209" s="49"/>
      <c r="O209" s="124"/>
      <c r="P209" s="61"/>
      <c r="Q209" s="69"/>
      <c r="R209" s="60" t="s">
        <v>149</v>
      </c>
      <c r="S209" s="60"/>
      <c r="T209" s="61"/>
      <c r="U209" s="76"/>
      <c r="V209" s="60"/>
      <c r="W209" s="59" t="s">
        <v>149</v>
      </c>
      <c r="AD209" s="82"/>
      <c r="AE209" s="73"/>
      <c r="AF209" s="73"/>
      <c r="AG209" s="73"/>
      <c r="AH209" s="73"/>
      <c r="AI209" s="73"/>
      <c r="AJ209" s="73"/>
      <c r="AK209" s="73"/>
    </row>
    <row r="210" spans="1:37" ht="20.149999999999999" customHeight="1" x14ac:dyDescent="0.2">
      <c r="A210" s="5" t="s">
        <v>446</v>
      </c>
      <c r="B210" s="6" t="s">
        <v>206</v>
      </c>
      <c r="C210" s="7" t="s">
        <v>448</v>
      </c>
      <c r="D210" s="8" t="s">
        <v>449</v>
      </c>
      <c r="E210" s="96" t="s">
        <v>149</v>
      </c>
      <c r="F210" s="50" t="s">
        <v>149</v>
      </c>
      <c r="G210" s="50"/>
      <c r="H210" s="48"/>
      <c r="I210" s="49"/>
      <c r="J210" s="48"/>
      <c r="K210" s="48"/>
      <c r="L210" s="49"/>
      <c r="M210" s="49"/>
      <c r="N210" s="49"/>
      <c r="O210" s="124"/>
      <c r="P210" s="61"/>
      <c r="Q210" s="69"/>
      <c r="R210" s="60" t="s">
        <v>149</v>
      </c>
      <c r="S210" s="60"/>
      <c r="T210" s="61"/>
      <c r="U210" s="76"/>
      <c r="V210" s="60"/>
      <c r="W210" s="59" t="s">
        <v>149</v>
      </c>
      <c r="AD210" s="82"/>
      <c r="AE210" s="73"/>
      <c r="AF210" s="73"/>
      <c r="AG210" s="73"/>
      <c r="AH210" s="73"/>
      <c r="AI210" s="73"/>
      <c r="AJ210" s="73"/>
      <c r="AK210" s="73"/>
    </row>
    <row r="211" spans="1:37" ht="20.149999999999999" customHeight="1" x14ac:dyDescent="0.2">
      <c r="A211" s="5" t="s">
        <v>446</v>
      </c>
      <c r="B211" s="6" t="s">
        <v>206</v>
      </c>
      <c r="C211" s="7" t="s">
        <v>450</v>
      </c>
      <c r="D211" s="8" t="s">
        <v>451</v>
      </c>
      <c r="E211" s="96"/>
      <c r="F211" s="48"/>
      <c r="G211" s="48"/>
      <c r="H211" s="48"/>
      <c r="I211" s="50" t="s">
        <v>149</v>
      </c>
      <c r="J211" s="48"/>
      <c r="K211" s="48"/>
      <c r="L211" s="50"/>
      <c r="M211" s="50"/>
      <c r="N211" s="50"/>
      <c r="O211" s="124"/>
      <c r="P211" s="61"/>
      <c r="Q211" s="69"/>
      <c r="R211" s="60"/>
      <c r="S211" s="60"/>
      <c r="T211" s="61" t="s">
        <v>149</v>
      </c>
      <c r="U211" s="76"/>
      <c r="V211" s="60"/>
      <c r="Y211" s="59" t="s">
        <v>149</v>
      </c>
      <c r="AD211" s="82"/>
      <c r="AE211" s="73"/>
      <c r="AF211" s="73"/>
      <c r="AG211" s="73"/>
      <c r="AH211" s="73"/>
      <c r="AI211" s="73"/>
      <c r="AJ211" s="73"/>
      <c r="AK211" s="73"/>
    </row>
    <row r="212" spans="1:37" ht="20.149999999999999" customHeight="1" x14ac:dyDescent="0.2">
      <c r="A212" s="5" t="s">
        <v>446</v>
      </c>
      <c r="B212" s="6" t="s">
        <v>206</v>
      </c>
      <c r="C212" s="7" t="s">
        <v>452</v>
      </c>
      <c r="D212" s="8" t="s">
        <v>453</v>
      </c>
      <c r="E212" s="96" t="s">
        <v>149</v>
      </c>
      <c r="F212" s="50" t="s">
        <v>149</v>
      </c>
      <c r="G212" s="48"/>
      <c r="H212" s="48"/>
      <c r="I212" s="49"/>
      <c r="J212" s="48"/>
      <c r="K212" s="48"/>
      <c r="L212" s="49"/>
      <c r="M212" s="49"/>
      <c r="N212" s="49"/>
      <c r="O212" s="124"/>
      <c r="P212" s="61"/>
      <c r="Q212" s="69"/>
      <c r="R212" s="60" t="s">
        <v>149</v>
      </c>
      <c r="S212" s="60"/>
      <c r="T212" s="61"/>
      <c r="U212" s="76"/>
      <c r="V212" s="60"/>
      <c r="W212" s="59" t="s">
        <v>149</v>
      </c>
      <c r="AD212" s="82"/>
      <c r="AE212" s="73"/>
      <c r="AF212" s="73"/>
      <c r="AG212" s="73"/>
      <c r="AH212" s="73"/>
      <c r="AI212" s="73"/>
      <c r="AJ212" s="73"/>
      <c r="AK212" s="73"/>
    </row>
    <row r="213" spans="1:37" ht="20.149999999999999" customHeight="1" x14ac:dyDescent="0.2">
      <c r="A213" s="5" t="s">
        <v>446</v>
      </c>
      <c r="B213" s="6" t="s">
        <v>188</v>
      </c>
      <c r="C213" s="7" t="s">
        <v>454</v>
      </c>
      <c r="D213" s="113" t="s">
        <v>759</v>
      </c>
      <c r="E213" s="96"/>
      <c r="F213" s="48"/>
      <c r="G213" s="48"/>
      <c r="H213" s="48"/>
      <c r="I213" s="49"/>
      <c r="J213" s="48"/>
      <c r="K213" s="48" t="s">
        <v>149</v>
      </c>
      <c r="L213" s="48" t="s">
        <v>146</v>
      </c>
      <c r="M213" s="49"/>
      <c r="N213" s="49"/>
      <c r="O213" s="124"/>
      <c r="P213" s="61"/>
      <c r="Q213" s="69"/>
      <c r="R213" s="60" t="s">
        <v>149</v>
      </c>
      <c r="S213" s="60"/>
      <c r="T213" s="61"/>
      <c r="U213" s="76"/>
      <c r="V213" s="60"/>
      <c r="AC213" s="59" t="s">
        <v>577</v>
      </c>
      <c r="AD213" s="82"/>
      <c r="AE213" s="73"/>
      <c r="AF213" s="73"/>
      <c r="AG213" s="73"/>
      <c r="AH213" s="73"/>
      <c r="AI213" s="73"/>
      <c r="AJ213" s="73"/>
      <c r="AK213" s="73"/>
    </row>
    <row r="214" spans="1:37" ht="20.149999999999999" customHeight="1" x14ac:dyDescent="0.2">
      <c r="A214" s="5" t="s">
        <v>446</v>
      </c>
      <c r="B214" s="6" t="s">
        <v>206</v>
      </c>
      <c r="C214" s="7" t="s">
        <v>455</v>
      </c>
      <c r="D214" s="113" t="s">
        <v>760</v>
      </c>
      <c r="E214" s="96"/>
      <c r="F214" s="48"/>
      <c r="G214" s="48"/>
      <c r="H214" s="48"/>
      <c r="I214" s="49"/>
      <c r="J214" s="48" t="s">
        <v>149</v>
      </c>
      <c r="K214" s="48"/>
      <c r="L214" s="48"/>
      <c r="M214" s="49"/>
      <c r="N214" s="49"/>
      <c r="O214" s="124"/>
      <c r="P214" s="61"/>
      <c r="Q214" s="69" t="s">
        <v>149</v>
      </c>
      <c r="R214" s="60"/>
      <c r="S214" s="60"/>
      <c r="T214" s="61"/>
      <c r="U214" s="76"/>
      <c r="V214" s="60"/>
      <c r="Z214" s="59" t="s">
        <v>534</v>
      </c>
      <c r="AD214" s="82"/>
      <c r="AE214" s="73"/>
      <c r="AF214" s="73"/>
      <c r="AG214" s="73"/>
      <c r="AH214" s="73"/>
      <c r="AI214" s="73"/>
      <c r="AJ214" s="73"/>
      <c r="AK214" s="73"/>
    </row>
    <row r="215" spans="1:37" ht="20.149999999999999" customHeight="1" x14ac:dyDescent="0.2">
      <c r="A215" s="10" t="s">
        <v>446</v>
      </c>
      <c r="B215" s="11" t="s">
        <v>188</v>
      </c>
      <c r="C215" s="12" t="s">
        <v>456</v>
      </c>
      <c r="D215" s="123" t="s">
        <v>817</v>
      </c>
      <c r="E215" s="96"/>
      <c r="F215" s="48"/>
      <c r="G215" s="48"/>
      <c r="H215" s="48"/>
      <c r="I215" s="49"/>
      <c r="J215" s="22"/>
      <c r="K215" s="48" t="s">
        <v>149</v>
      </c>
      <c r="L215" s="48" t="s">
        <v>146</v>
      </c>
      <c r="M215" s="49"/>
      <c r="N215" s="49"/>
      <c r="O215" s="127"/>
      <c r="P215" s="61"/>
      <c r="Q215" s="69"/>
      <c r="R215" s="60" t="s">
        <v>149</v>
      </c>
      <c r="S215" s="60"/>
      <c r="T215" s="61"/>
      <c r="U215" s="76"/>
      <c r="V215" s="60"/>
      <c r="AD215" s="82"/>
      <c r="AE215" s="73"/>
      <c r="AF215" s="73"/>
      <c r="AG215" s="73"/>
      <c r="AH215" s="73"/>
      <c r="AI215" s="73"/>
      <c r="AJ215" s="73"/>
      <c r="AK215" s="73" t="s">
        <v>580</v>
      </c>
    </row>
    <row r="216" spans="1:37" ht="20.149999999999999" customHeight="1" x14ac:dyDescent="0.2">
      <c r="A216" s="5" t="s">
        <v>446</v>
      </c>
      <c r="B216" s="6" t="s">
        <v>12</v>
      </c>
      <c r="C216" s="7" t="s">
        <v>457</v>
      </c>
      <c r="D216" s="113" t="s">
        <v>761</v>
      </c>
      <c r="E216" s="96"/>
      <c r="F216" s="48"/>
      <c r="G216" s="48"/>
      <c r="H216" s="48"/>
      <c r="I216" s="49"/>
      <c r="J216" s="22"/>
      <c r="K216" s="48" t="s">
        <v>146</v>
      </c>
      <c r="L216" s="48" t="s">
        <v>146</v>
      </c>
      <c r="M216" s="49"/>
      <c r="N216" s="49"/>
      <c r="O216" s="127"/>
      <c r="P216" s="61"/>
      <c r="Q216" s="69"/>
      <c r="R216" s="60" t="s">
        <v>146</v>
      </c>
      <c r="S216" s="60"/>
      <c r="T216" s="61"/>
      <c r="U216" s="76"/>
      <c r="V216" s="60"/>
      <c r="AD216" s="82"/>
      <c r="AE216" s="73"/>
      <c r="AF216" s="73"/>
      <c r="AG216" s="73"/>
      <c r="AH216" s="73"/>
      <c r="AI216" s="73"/>
      <c r="AJ216" s="73"/>
      <c r="AK216" s="73" t="s">
        <v>146</v>
      </c>
    </row>
    <row r="217" spans="1:37" ht="20.149999999999999" customHeight="1" x14ac:dyDescent="0.2">
      <c r="A217" s="5" t="s">
        <v>446</v>
      </c>
      <c r="B217" s="6" t="s">
        <v>12</v>
      </c>
      <c r="C217" s="7" t="s">
        <v>457</v>
      </c>
      <c r="D217" s="101" t="s">
        <v>659</v>
      </c>
      <c r="E217" s="111" t="s">
        <v>653</v>
      </c>
      <c r="F217" s="48" t="s">
        <v>653</v>
      </c>
      <c r="G217" s="48"/>
      <c r="H217" s="48"/>
      <c r="I217" s="49"/>
      <c r="J217" s="22"/>
      <c r="K217" s="48"/>
      <c r="L217" s="48"/>
      <c r="M217" s="49"/>
      <c r="N217" s="49"/>
      <c r="O217" s="127"/>
      <c r="P217" s="61"/>
      <c r="Q217" s="69"/>
      <c r="R217" s="60" t="s">
        <v>146</v>
      </c>
      <c r="S217" s="60"/>
      <c r="T217" s="61"/>
      <c r="U217" s="76"/>
      <c r="V217" s="60"/>
      <c r="W217" s="59" t="s">
        <v>653</v>
      </c>
      <c r="AD217" s="82"/>
      <c r="AE217" s="73"/>
      <c r="AF217" s="73"/>
      <c r="AG217" s="73"/>
      <c r="AH217" s="73"/>
      <c r="AI217" s="73"/>
      <c r="AJ217" s="73"/>
      <c r="AK217" s="73"/>
    </row>
    <row r="218" spans="1:37" ht="20.149999999999999" customHeight="1" x14ac:dyDescent="0.2">
      <c r="A218" s="10" t="s">
        <v>446</v>
      </c>
      <c r="B218" s="11" t="s">
        <v>188</v>
      </c>
      <c r="C218" s="12" t="s">
        <v>457</v>
      </c>
      <c r="D218" s="108" t="s">
        <v>652</v>
      </c>
      <c r="E218" s="96"/>
      <c r="F218" s="48"/>
      <c r="G218" s="48"/>
      <c r="H218" s="48"/>
      <c r="I218" s="49"/>
      <c r="J218" s="22"/>
      <c r="K218" s="48"/>
      <c r="L218" s="48"/>
      <c r="M218" s="49"/>
      <c r="N218" s="49"/>
      <c r="O218" s="127" t="s">
        <v>671</v>
      </c>
      <c r="P218" s="61"/>
      <c r="Q218" s="69"/>
      <c r="R218" s="60" t="s">
        <v>149</v>
      </c>
      <c r="S218" s="60"/>
      <c r="T218" s="61"/>
      <c r="U218" s="76"/>
      <c r="V218" s="60"/>
      <c r="AD218" s="82"/>
      <c r="AE218" s="73"/>
      <c r="AF218" s="73"/>
      <c r="AG218" s="73"/>
      <c r="AH218" s="73"/>
      <c r="AI218" s="73"/>
      <c r="AJ218" s="73"/>
      <c r="AK218" s="73" t="s">
        <v>149</v>
      </c>
    </row>
    <row r="219" spans="1:37" ht="20.149999999999999" customHeight="1" x14ac:dyDescent="0.2">
      <c r="A219" s="5" t="s">
        <v>446</v>
      </c>
      <c r="B219" s="6" t="s">
        <v>12</v>
      </c>
      <c r="C219" s="7"/>
      <c r="D219" s="101" t="s">
        <v>665</v>
      </c>
      <c r="E219" s="114" t="s">
        <v>664</v>
      </c>
      <c r="F219" s="48" t="s">
        <v>664</v>
      </c>
      <c r="G219" s="48"/>
      <c r="H219" s="48"/>
      <c r="I219" s="49"/>
      <c r="J219" s="22"/>
      <c r="K219" s="48"/>
      <c r="L219" s="48"/>
      <c r="M219" s="49"/>
      <c r="N219" s="49"/>
      <c r="O219" s="127"/>
      <c r="P219" s="61"/>
      <c r="Q219" s="69"/>
      <c r="R219" s="60" t="s">
        <v>664</v>
      </c>
      <c r="S219" s="60"/>
      <c r="T219" s="61"/>
      <c r="U219" s="76"/>
      <c r="V219" s="60"/>
      <c r="W219" s="59" t="s">
        <v>747</v>
      </c>
      <c r="AD219" s="82"/>
      <c r="AE219" s="73"/>
      <c r="AF219" s="73"/>
      <c r="AG219" s="73"/>
      <c r="AH219" s="73"/>
      <c r="AI219" s="73"/>
      <c r="AJ219" s="73"/>
      <c r="AK219" s="73"/>
    </row>
    <row r="220" spans="1:37" ht="20.149999999999999" customHeight="1" x14ac:dyDescent="0.2">
      <c r="A220" s="5" t="s">
        <v>446</v>
      </c>
      <c r="B220" s="206" t="s">
        <v>188</v>
      </c>
      <c r="C220" s="12"/>
      <c r="D220" s="108" t="s">
        <v>804</v>
      </c>
      <c r="E220" s="114"/>
      <c r="F220" s="48"/>
      <c r="G220" s="48"/>
      <c r="H220" s="48"/>
      <c r="I220" s="49"/>
      <c r="J220" s="22" t="s">
        <v>146</v>
      </c>
      <c r="K220" s="48"/>
      <c r="L220" s="48"/>
      <c r="M220" s="49"/>
      <c r="N220" s="49"/>
      <c r="O220" s="127"/>
      <c r="P220" s="61"/>
      <c r="Q220" s="69"/>
      <c r="R220" s="60" t="s">
        <v>146</v>
      </c>
      <c r="S220" s="60"/>
      <c r="T220" s="61"/>
      <c r="U220" s="76"/>
      <c r="V220" s="60"/>
      <c r="W220" s="194"/>
      <c r="X220" s="194"/>
      <c r="Y220" s="194"/>
      <c r="Z220" s="194"/>
      <c r="AA220" s="194"/>
      <c r="AB220" s="194"/>
      <c r="AC220" s="211"/>
      <c r="AD220" s="73"/>
      <c r="AE220" s="73"/>
      <c r="AF220" s="73"/>
      <c r="AG220" s="73"/>
      <c r="AH220" s="73"/>
      <c r="AI220" s="73" t="s">
        <v>146</v>
      </c>
      <c r="AJ220" s="73"/>
      <c r="AK220" s="73"/>
    </row>
    <row r="221" spans="1:37" ht="20.149999999999999" customHeight="1" x14ac:dyDescent="0.2">
      <c r="A221" s="5" t="s">
        <v>446</v>
      </c>
      <c r="B221" s="6" t="s">
        <v>12</v>
      </c>
      <c r="C221" s="12"/>
      <c r="D221" s="101" t="s">
        <v>818</v>
      </c>
      <c r="E221" s="114"/>
      <c r="F221" s="48"/>
      <c r="G221" s="48"/>
      <c r="H221" s="48"/>
      <c r="I221" s="49"/>
      <c r="J221" s="22" t="s">
        <v>800</v>
      </c>
      <c r="K221" s="48"/>
      <c r="L221" s="48"/>
      <c r="M221" s="49"/>
      <c r="N221" s="49"/>
      <c r="O221" s="127"/>
      <c r="P221" s="61"/>
      <c r="Q221" s="69"/>
      <c r="R221" s="60" t="s">
        <v>800</v>
      </c>
      <c r="S221" s="60"/>
      <c r="T221" s="61"/>
      <c r="U221" s="76"/>
      <c r="V221" s="60"/>
      <c r="AA221" s="59" t="s">
        <v>146</v>
      </c>
      <c r="AC221" s="211"/>
      <c r="AD221" s="193"/>
      <c r="AE221" s="73"/>
      <c r="AF221" s="73"/>
      <c r="AG221" s="73"/>
      <c r="AH221" s="73"/>
      <c r="AI221" s="73"/>
      <c r="AJ221" s="73"/>
      <c r="AK221" s="73"/>
    </row>
    <row r="222" spans="1:37" ht="20.149999999999999" customHeight="1" x14ac:dyDescent="0.2">
      <c r="A222" s="31">
        <f>COUNTIF(A209:A221,"大阪府")</f>
        <v>13</v>
      </c>
      <c r="B222" s="32">
        <f>COUNTIF(B209:B221,"＊")</f>
        <v>9</v>
      </c>
      <c r="C222" s="35"/>
      <c r="D222" s="38" t="s">
        <v>498</v>
      </c>
      <c r="E222" s="52">
        <f>COUNTIF(E209:E221,"○")</f>
        <v>5</v>
      </c>
      <c r="F222" s="52">
        <f t="shared" ref="F222:AK222" si="62">COUNTIF(F209:F221,"○")</f>
        <v>5</v>
      </c>
      <c r="G222" s="52">
        <f t="shared" si="62"/>
        <v>0</v>
      </c>
      <c r="H222" s="52">
        <f t="shared" si="62"/>
        <v>0</v>
      </c>
      <c r="I222" s="52">
        <f t="shared" si="62"/>
        <v>1</v>
      </c>
      <c r="J222" s="52">
        <f t="shared" si="62"/>
        <v>3</v>
      </c>
      <c r="K222" s="52">
        <f t="shared" si="62"/>
        <v>3</v>
      </c>
      <c r="L222" s="52">
        <f t="shared" si="62"/>
        <v>3</v>
      </c>
      <c r="M222" s="52">
        <f t="shared" si="62"/>
        <v>0</v>
      </c>
      <c r="N222" s="52">
        <f t="shared" si="62"/>
        <v>0</v>
      </c>
      <c r="O222" s="52">
        <f t="shared" si="62"/>
        <v>1</v>
      </c>
      <c r="P222" s="52">
        <f t="shared" si="62"/>
        <v>0</v>
      </c>
      <c r="Q222" s="52">
        <f t="shared" si="62"/>
        <v>1</v>
      </c>
      <c r="R222" s="52">
        <f t="shared" si="62"/>
        <v>11</v>
      </c>
      <c r="S222" s="52">
        <f t="shared" si="62"/>
        <v>0</v>
      </c>
      <c r="T222" s="52">
        <f t="shared" si="62"/>
        <v>1</v>
      </c>
      <c r="U222" s="52">
        <f t="shared" si="62"/>
        <v>0</v>
      </c>
      <c r="V222" s="52">
        <f t="shared" si="62"/>
        <v>0</v>
      </c>
      <c r="W222" s="52">
        <f t="shared" si="62"/>
        <v>5</v>
      </c>
      <c r="X222" s="52">
        <f t="shared" si="62"/>
        <v>0</v>
      </c>
      <c r="Y222" s="52">
        <f t="shared" si="62"/>
        <v>1</v>
      </c>
      <c r="Z222" s="52">
        <f t="shared" si="62"/>
        <v>1</v>
      </c>
      <c r="AA222" s="52">
        <f t="shared" si="62"/>
        <v>1</v>
      </c>
      <c r="AB222" s="52">
        <f t="shared" si="62"/>
        <v>0</v>
      </c>
      <c r="AC222" s="213">
        <f t="shared" si="62"/>
        <v>1</v>
      </c>
      <c r="AD222" s="75">
        <f t="shared" si="62"/>
        <v>0</v>
      </c>
      <c r="AE222" s="52">
        <f t="shared" si="62"/>
        <v>0</v>
      </c>
      <c r="AF222" s="52">
        <f t="shared" si="62"/>
        <v>0</v>
      </c>
      <c r="AG222" s="52">
        <f t="shared" si="62"/>
        <v>0</v>
      </c>
      <c r="AH222" s="52">
        <f t="shared" si="62"/>
        <v>0</v>
      </c>
      <c r="AI222" s="52">
        <f t="shared" si="62"/>
        <v>1</v>
      </c>
      <c r="AJ222" s="52">
        <f t="shared" si="62"/>
        <v>0</v>
      </c>
      <c r="AK222" s="52">
        <f t="shared" si="62"/>
        <v>3</v>
      </c>
    </row>
    <row r="223" spans="1:37" ht="20.149999999999999" customHeight="1" x14ac:dyDescent="0.2">
      <c r="A223" s="5" t="s">
        <v>458</v>
      </c>
      <c r="B223" s="6" t="s">
        <v>248</v>
      </c>
      <c r="C223" s="7" t="s">
        <v>459</v>
      </c>
      <c r="D223" s="8" t="s">
        <v>460</v>
      </c>
      <c r="E223" s="50" t="s">
        <v>492</v>
      </c>
      <c r="F223" s="50" t="s">
        <v>492</v>
      </c>
      <c r="G223" s="50" t="s">
        <v>492</v>
      </c>
      <c r="H223" s="48"/>
      <c r="I223" s="49"/>
      <c r="J223" s="48"/>
      <c r="K223" s="48"/>
      <c r="L223" s="49"/>
      <c r="M223" s="49"/>
      <c r="N223" s="49"/>
      <c r="O223" s="124"/>
      <c r="P223" s="61"/>
      <c r="Q223" s="69"/>
      <c r="R223" s="60" t="s">
        <v>149</v>
      </c>
      <c r="S223" s="60"/>
      <c r="T223" s="61"/>
      <c r="U223" s="76"/>
      <c r="V223" s="60"/>
      <c r="W223" s="59" t="s">
        <v>149</v>
      </c>
      <c r="AC223" s="211"/>
      <c r="AD223" s="73"/>
      <c r="AE223" s="73"/>
      <c r="AF223" s="73"/>
      <c r="AG223" s="73"/>
      <c r="AH223" s="73"/>
      <c r="AI223" s="73"/>
      <c r="AJ223" s="73"/>
      <c r="AK223" s="73"/>
    </row>
    <row r="224" spans="1:37" ht="20.149999999999999" customHeight="1" x14ac:dyDescent="0.2">
      <c r="A224" s="5" t="s">
        <v>458</v>
      </c>
      <c r="B224" s="6" t="s">
        <v>229</v>
      </c>
      <c r="C224" s="7" t="s">
        <v>461</v>
      </c>
      <c r="D224" s="8" t="s">
        <v>462</v>
      </c>
      <c r="E224" s="50" t="s">
        <v>492</v>
      </c>
      <c r="F224" s="50" t="s">
        <v>492</v>
      </c>
      <c r="G224" s="50" t="s">
        <v>492</v>
      </c>
      <c r="H224" s="48"/>
      <c r="I224" s="49"/>
      <c r="J224" s="48"/>
      <c r="K224" s="48"/>
      <c r="L224" s="49"/>
      <c r="M224" s="49"/>
      <c r="N224" s="49"/>
      <c r="O224" s="124"/>
      <c r="P224" s="61"/>
      <c r="Q224" s="69"/>
      <c r="R224" s="60" t="s">
        <v>149</v>
      </c>
      <c r="S224" s="60"/>
      <c r="T224" s="61"/>
      <c r="U224" s="76"/>
      <c r="V224" s="60"/>
      <c r="W224" s="59" t="s">
        <v>149</v>
      </c>
      <c r="AD224" s="82"/>
      <c r="AE224" s="73"/>
      <c r="AF224" s="73"/>
      <c r="AG224" s="73"/>
      <c r="AH224" s="73"/>
      <c r="AI224" s="73"/>
      <c r="AJ224" s="73"/>
      <c r="AK224" s="73"/>
    </row>
    <row r="225" spans="1:37" ht="20.149999999999999" customHeight="1" x14ac:dyDescent="0.2">
      <c r="A225" s="5" t="s">
        <v>458</v>
      </c>
      <c r="B225" s="6" t="s">
        <v>252</v>
      </c>
      <c r="C225" s="7" t="s">
        <v>463</v>
      </c>
      <c r="D225" s="8" t="s">
        <v>464</v>
      </c>
      <c r="E225" s="50" t="s">
        <v>149</v>
      </c>
      <c r="F225" s="50" t="s">
        <v>149</v>
      </c>
      <c r="G225" s="50" t="s">
        <v>149</v>
      </c>
      <c r="H225" s="48"/>
      <c r="I225" s="49"/>
      <c r="J225" s="48"/>
      <c r="K225" s="48"/>
      <c r="L225" s="49"/>
      <c r="M225" s="49"/>
      <c r="N225" s="49"/>
      <c r="O225" s="124"/>
      <c r="P225" s="61"/>
      <c r="Q225" s="69"/>
      <c r="R225" s="60" t="s">
        <v>149</v>
      </c>
      <c r="S225" s="60"/>
      <c r="T225" s="61"/>
      <c r="U225" s="76"/>
      <c r="V225" s="60"/>
      <c r="W225" s="59" t="s">
        <v>149</v>
      </c>
      <c r="AD225" s="82"/>
      <c r="AE225" s="73"/>
      <c r="AF225" s="73"/>
      <c r="AG225" s="73"/>
      <c r="AH225" s="73"/>
      <c r="AI225" s="73"/>
      <c r="AJ225" s="73"/>
      <c r="AK225" s="73"/>
    </row>
    <row r="226" spans="1:37" ht="20.149999999999999" customHeight="1" x14ac:dyDescent="0.2">
      <c r="A226" s="5" t="s">
        <v>458</v>
      </c>
      <c r="B226" s="6" t="s">
        <v>161</v>
      </c>
      <c r="C226" s="7" t="s">
        <v>465</v>
      </c>
      <c r="D226" s="9" t="s">
        <v>466</v>
      </c>
      <c r="E226" s="50" t="s">
        <v>149</v>
      </c>
      <c r="F226" s="50" t="s">
        <v>149</v>
      </c>
      <c r="G226" s="50" t="s">
        <v>149</v>
      </c>
      <c r="H226" s="48"/>
      <c r="I226" s="49"/>
      <c r="J226" s="48"/>
      <c r="K226" s="48"/>
      <c r="L226" s="49"/>
      <c r="M226" s="49"/>
      <c r="N226" s="49"/>
      <c r="O226" s="124"/>
      <c r="P226" s="61"/>
      <c r="Q226" s="69"/>
      <c r="R226" s="60" t="s">
        <v>149</v>
      </c>
      <c r="S226" s="60"/>
      <c r="T226" s="61"/>
      <c r="U226" s="76"/>
      <c r="V226" s="60"/>
      <c r="W226" s="59" t="s">
        <v>149</v>
      </c>
      <c r="AD226" s="82"/>
      <c r="AE226" s="73"/>
      <c r="AF226" s="73"/>
      <c r="AG226" s="73"/>
      <c r="AH226" s="73"/>
      <c r="AI226" s="73"/>
      <c r="AJ226" s="73"/>
      <c r="AK226" s="73"/>
    </row>
    <row r="227" spans="1:37" ht="20.149999999999999" customHeight="1" x14ac:dyDescent="0.2">
      <c r="A227" s="5" t="s">
        <v>458</v>
      </c>
      <c r="B227" s="6" t="s">
        <v>229</v>
      </c>
      <c r="C227" s="7" t="s">
        <v>467</v>
      </c>
      <c r="D227" s="8" t="s">
        <v>468</v>
      </c>
      <c r="E227" s="50" t="s">
        <v>149</v>
      </c>
      <c r="F227" s="50" t="s">
        <v>149</v>
      </c>
      <c r="G227" s="48"/>
      <c r="H227" s="48"/>
      <c r="I227" s="49"/>
      <c r="J227" s="48"/>
      <c r="K227" s="48"/>
      <c r="L227" s="49"/>
      <c r="M227" s="49"/>
      <c r="N227" s="49"/>
      <c r="O227" s="124"/>
      <c r="P227" s="61"/>
      <c r="Q227" s="69"/>
      <c r="R227" s="60" t="s">
        <v>149</v>
      </c>
      <c r="S227" s="60"/>
      <c r="T227" s="61"/>
      <c r="U227" s="76"/>
      <c r="V227" s="60"/>
      <c r="W227" s="59" t="s">
        <v>149</v>
      </c>
      <c r="AD227" s="82"/>
      <c r="AE227" s="73"/>
      <c r="AF227" s="73"/>
      <c r="AG227" s="73"/>
      <c r="AH227" s="73"/>
      <c r="AI227" s="73"/>
      <c r="AJ227" s="73"/>
      <c r="AK227" s="73"/>
    </row>
    <row r="228" spans="1:37" ht="20.149999999999999" customHeight="1" x14ac:dyDescent="0.2">
      <c r="A228" s="10" t="s">
        <v>458</v>
      </c>
      <c r="B228" s="11" t="s">
        <v>188</v>
      </c>
      <c r="C228" s="12" t="s">
        <v>469</v>
      </c>
      <c r="D228" s="13" t="s">
        <v>470</v>
      </c>
      <c r="E228" s="96"/>
      <c r="F228" s="48"/>
      <c r="G228" s="48"/>
      <c r="H228" s="48"/>
      <c r="I228" s="49"/>
      <c r="J228" s="48" t="s">
        <v>146</v>
      </c>
      <c r="K228" s="48"/>
      <c r="L228" s="49"/>
      <c r="M228" s="49"/>
      <c r="N228" s="49"/>
      <c r="O228" s="124"/>
      <c r="P228" s="61"/>
      <c r="Q228" s="69" t="s">
        <v>149</v>
      </c>
      <c r="R228" s="60"/>
      <c r="S228" s="60"/>
      <c r="T228" s="61"/>
      <c r="U228" s="76"/>
      <c r="V228" s="60"/>
      <c r="AD228" s="82"/>
      <c r="AE228" s="73"/>
      <c r="AF228" s="73"/>
      <c r="AG228" s="73"/>
      <c r="AH228" s="73" t="s">
        <v>149</v>
      </c>
      <c r="AI228" s="73"/>
      <c r="AJ228" s="73"/>
      <c r="AK228" s="73"/>
    </row>
    <row r="229" spans="1:37" ht="20.149999999999999" customHeight="1" x14ac:dyDescent="0.2">
      <c r="A229" s="10" t="s">
        <v>458</v>
      </c>
      <c r="B229" s="11" t="s">
        <v>188</v>
      </c>
      <c r="C229" s="12" t="s">
        <v>471</v>
      </c>
      <c r="D229" s="13" t="s">
        <v>472</v>
      </c>
      <c r="E229" s="96"/>
      <c r="F229" s="48"/>
      <c r="G229" s="48"/>
      <c r="H229" s="48"/>
      <c r="I229" s="49"/>
      <c r="J229" s="48" t="s">
        <v>146</v>
      </c>
      <c r="K229" s="48"/>
      <c r="L229" s="49"/>
      <c r="M229" s="49"/>
      <c r="N229" s="49"/>
      <c r="O229" s="124"/>
      <c r="P229" s="61"/>
      <c r="Q229" s="69"/>
      <c r="R229" s="60" t="s">
        <v>149</v>
      </c>
      <c r="S229" s="60"/>
      <c r="T229" s="61"/>
      <c r="U229" s="76"/>
      <c r="V229" s="60"/>
      <c r="AD229" s="82"/>
      <c r="AE229" s="73"/>
      <c r="AF229" s="73"/>
      <c r="AG229" s="73"/>
      <c r="AH229" s="73"/>
      <c r="AI229" s="73" t="s">
        <v>149</v>
      </c>
      <c r="AJ229" s="73"/>
      <c r="AK229" s="73"/>
    </row>
    <row r="230" spans="1:37" ht="20.149999999999999" customHeight="1" x14ac:dyDescent="0.2">
      <c r="A230" s="31">
        <f>COUNTIF(A223:A229,"兵庫県")</f>
        <v>7</v>
      </c>
      <c r="B230" s="32">
        <f>COUNTIF(B223:B229,"＊")</f>
        <v>5</v>
      </c>
      <c r="C230" s="35"/>
      <c r="D230" s="38" t="s">
        <v>499</v>
      </c>
      <c r="E230" s="52">
        <f t="shared" ref="E230:T230" si="63">COUNTIF(E223:E229,"○")</f>
        <v>5</v>
      </c>
      <c r="F230" s="52">
        <f t="shared" si="63"/>
        <v>5</v>
      </c>
      <c r="G230" s="52">
        <f t="shared" si="63"/>
        <v>4</v>
      </c>
      <c r="H230" s="52">
        <f t="shared" si="63"/>
        <v>0</v>
      </c>
      <c r="I230" s="52">
        <f t="shared" si="63"/>
        <v>0</v>
      </c>
      <c r="J230" s="52">
        <f>COUNTIF(J223:J229,"○")</f>
        <v>2</v>
      </c>
      <c r="K230" s="52">
        <f t="shared" si="63"/>
        <v>0</v>
      </c>
      <c r="L230" s="52">
        <f t="shared" si="63"/>
        <v>0</v>
      </c>
      <c r="M230" s="52">
        <f t="shared" si="63"/>
        <v>0</v>
      </c>
      <c r="N230" s="52">
        <f t="shared" si="63"/>
        <v>0</v>
      </c>
      <c r="O230" s="52">
        <f t="shared" si="63"/>
        <v>0</v>
      </c>
      <c r="P230" s="62">
        <f t="shared" si="63"/>
        <v>0</v>
      </c>
      <c r="Q230" s="66">
        <f t="shared" si="63"/>
        <v>1</v>
      </c>
      <c r="R230" s="52">
        <f t="shared" si="63"/>
        <v>6</v>
      </c>
      <c r="S230" s="52">
        <f t="shared" si="63"/>
        <v>0</v>
      </c>
      <c r="T230" s="62">
        <f t="shared" si="63"/>
        <v>0</v>
      </c>
      <c r="U230" s="78"/>
      <c r="V230" s="52">
        <f t="shared" ref="V230:AK230" si="64">COUNTIF(V223:V229,"○")</f>
        <v>0</v>
      </c>
      <c r="W230" s="52">
        <f t="shared" si="64"/>
        <v>5</v>
      </c>
      <c r="X230" s="52">
        <f t="shared" si="64"/>
        <v>0</v>
      </c>
      <c r="Y230" s="52">
        <f t="shared" si="64"/>
        <v>0</v>
      </c>
      <c r="Z230" s="52">
        <f t="shared" si="64"/>
        <v>0</v>
      </c>
      <c r="AA230" s="52">
        <f t="shared" si="64"/>
        <v>0</v>
      </c>
      <c r="AB230" s="52">
        <f t="shared" si="64"/>
        <v>0</v>
      </c>
      <c r="AC230" s="62">
        <f t="shared" si="64"/>
        <v>0</v>
      </c>
      <c r="AD230" s="83">
        <f t="shared" si="64"/>
        <v>0</v>
      </c>
      <c r="AE230" s="52">
        <f t="shared" si="64"/>
        <v>0</v>
      </c>
      <c r="AF230" s="52">
        <f t="shared" si="64"/>
        <v>0</v>
      </c>
      <c r="AG230" s="52">
        <f t="shared" si="64"/>
        <v>0</v>
      </c>
      <c r="AH230" s="52">
        <f t="shared" si="64"/>
        <v>1</v>
      </c>
      <c r="AI230" s="52">
        <f t="shared" si="64"/>
        <v>1</v>
      </c>
      <c r="AJ230" s="52">
        <f t="shared" si="64"/>
        <v>0</v>
      </c>
      <c r="AK230" s="52">
        <f t="shared" si="64"/>
        <v>0</v>
      </c>
    </row>
    <row r="231" spans="1:37" ht="20.149999999999999" customHeight="1" x14ac:dyDescent="0.2">
      <c r="A231" s="10" t="s">
        <v>473</v>
      </c>
      <c r="B231" s="11" t="s">
        <v>188</v>
      </c>
      <c r="C231" s="12" t="s">
        <v>474</v>
      </c>
      <c r="D231" s="108" t="s">
        <v>762</v>
      </c>
      <c r="E231" s="51"/>
      <c r="F231" s="48"/>
      <c r="G231" s="48"/>
      <c r="H231" s="48"/>
      <c r="I231" s="49"/>
      <c r="J231" s="48" t="s">
        <v>492</v>
      </c>
      <c r="K231" s="48"/>
      <c r="L231" s="49"/>
      <c r="M231" s="49"/>
      <c r="N231" s="49"/>
      <c r="O231" s="124"/>
      <c r="P231" s="61"/>
      <c r="Q231" s="69" t="s">
        <v>149</v>
      </c>
      <c r="R231" s="60"/>
      <c r="S231" s="60"/>
      <c r="T231" s="61"/>
      <c r="U231" s="76"/>
      <c r="V231" s="73"/>
      <c r="AD231" s="82"/>
      <c r="AE231" s="73"/>
      <c r="AF231" s="73"/>
      <c r="AG231" s="73"/>
      <c r="AH231" s="73" t="s">
        <v>149</v>
      </c>
      <c r="AI231" s="73"/>
      <c r="AJ231" s="73"/>
      <c r="AK231" s="73"/>
    </row>
    <row r="232" spans="1:37" ht="20.149999999999999" customHeight="1" x14ac:dyDescent="0.2">
      <c r="A232" s="10" t="s">
        <v>473</v>
      </c>
      <c r="B232" s="11" t="s">
        <v>188</v>
      </c>
      <c r="C232" s="12" t="s">
        <v>0</v>
      </c>
      <c r="D232" s="13" t="s">
        <v>1</v>
      </c>
      <c r="F232" s="48"/>
      <c r="G232" s="48"/>
      <c r="H232" s="48"/>
      <c r="I232" s="48"/>
      <c r="J232" s="48"/>
      <c r="K232" s="48"/>
      <c r="L232" s="48"/>
      <c r="M232" s="48"/>
      <c r="N232" s="48"/>
      <c r="O232" s="48"/>
      <c r="P232" s="48" t="s">
        <v>494</v>
      </c>
      <c r="Q232" s="69"/>
      <c r="R232" s="60"/>
      <c r="S232" s="60" t="s">
        <v>149</v>
      </c>
      <c r="T232" s="61"/>
      <c r="U232" s="76"/>
      <c r="V232" s="73"/>
      <c r="AD232" s="82"/>
      <c r="AE232" s="73"/>
      <c r="AF232" s="73"/>
      <c r="AG232" s="73"/>
      <c r="AH232" s="73"/>
      <c r="AI232" s="73"/>
      <c r="AJ232" s="73" t="s">
        <v>670</v>
      </c>
      <c r="AK232" s="73"/>
    </row>
    <row r="233" spans="1:37" ht="20.149999999999999" customHeight="1" x14ac:dyDescent="0.2">
      <c r="A233" s="31">
        <f>COUNTIF(A231:A232,"奈良県")</f>
        <v>2</v>
      </c>
      <c r="B233" s="32">
        <f>COUNTIF(B231:B232,"＊")</f>
        <v>0</v>
      </c>
      <c r="C233" s="35"/>
      <c r="D233" s="38" t="s">
        <v>500</v>
      </c>
      <c r="E233" s="52">
        <f t="shared" ref="E233:T233" si="65">COUNTIF(E231:E232,"○")</f>
        <v>0</v>
      </c>
      <c r="F233" s="52">
        <f t="shared" si="65"/>
        <v>0</v>
      </c>
      <c r="G233" s="52">
        <f t="shared" si="65"/>
        <v>0</v>
      </c>
      <c r="H233" s="52">
        <f t="shared" si="65"/>
        <v>0</v>
      </c>
      <c r="I233" s="52">
        <f t="shared" si="65"/>
        <v>0</v>
      </c>
      <c r="J233" s="52">
        <f t="shared" si="65"/>
        <v>1</v>
      </c>
      <c r="K233" s="52">
        <f t="shared" si="65"/>
        <v>0</v>
      </c>
      <c r="L233" s="52">
        <f t="shared" si="65"/>
        <v>0</v>
      </c>
      <c r="M233" s="52">
        <f t="shared" si="65"/>
        <v>0</v>
      </c>
      <c r="N233" s="52">
        <f t="shared" si="65"/>
        <v>0</v>
      </c>
      <c r="O233" s="52">
        <f t="shared" si="65"/>
        <v>0</v>
      </c>
      <c r="P233" s="62">
        <f t="shared" si="65"/>
        <v>1</v>
      </c>
      <c r="Q233" s="66">
        <f t="shared" si="65"/>
        <v>1</v>
      </c>
      <c r="R233" s="52">
        <f t="shared" si="65"/>
        <v>0</v>
      </c>
      <c r="S233" s="52">
        <f t="shared" si="65"/>
        <v>1</v>
      </c>
      <c r="T233" s="62">
        <f t="shared" si="65"/>
        <v>0</v>
      </c>
      <c r="U233" s="78"/>
      <c r="V233" s="52">
        <f t="shared" ref="V233:AK233" si="66">COUNTIF(V231:V232,"○")</f>
        <v>0</v>
      </c>
      <c r="W233" s="52">
        <f t="shared" si="66"/>
        <v>0</v>
      </c>
      <c r="X233" s="52">
        <f t="shared" si="66"/>
        <v>0</v>
      </c>
      <c r="Y233" s="52">
        <f t="shared" si="66"/>
        <v>0</v>
      </c>
      <c r="Z233" s="52">
        <f t="shared" si="66"/>
        <v>0</v>
      </c>
      <c r="AA233" s="52">
        <f t="shared" si="66"/>
        <v>0</v>
      </c>
      <c r="AB233" s="52">
        <f t="shared" si="66"/>
        <v>0</v>
      </c>
      <c r="AC233" s="62">
        <f t="shared" si="66"/>
        <v>0</v>
      </c>
      <c r="AD233" s="83">
        <f t="shared" si="66"/>
        <v>0</v>
      </c>
      <c r="AE233" s="52">
        <f t="shared" si="66"/>
        <v>0</v>
      </c>
      <c r="AF233" s="52">
        <f t="shared" si="66"/>
        <v>0</v>
      </c>
      <c r="AG233" s="52">
        <f t="shared" si="66"/>
        <v>0</v>
      </c>
      <c r="AH233" s="52">
        <f t="shared" si="66"/>
        <v>1</v>
      </c>
      <c r="AI233" s="52">
        <f t="shared" si="66"/>
        <v>0</v>
      </c>
      <c r="AJ233" s="52">
        <f t="shared" si="66"/>
        <v>1</v>
      </c>
      <c r="AK233" s="52">
        <f t="shared" si="66"/>
        <v>0</v>
      </c>
    </row>
    <row r="234" spans="1:37" ht="20.149999999999999" customHeight="1" x14ac:dyDescent="0.2">
      <c r="A234" s="10" t="s">
        <v>2</v>
      </c>
      <c r="B234" s="11" t="s">
        <v>188</v>
      </c>
      <c r="C234" s="12" t="s">
        <v>3</v>
      </c>
      <c r="D234" s="108" t="s">
        <v>763</v>
      </c>
      <c r="E234" s="50"/>
      <c r="F234" s="48"/>
      <c r="G234" s="48"/>
      <c r="H234" s="48"/>
      <c r="I234" s="49"/>
      <c r="J234" s="48" t="s">
        <v>149</v>
      </c>
      <c r="K234" s="48"/>
      <c r="L234" s="49"/>
      <c r="M234" s="49"/>
      <c r="N234" s="49"/>
      <c r="O234" s="124"/>
      <c r="P234" s="61"/>
      <c r="Q234" s="69" t="s">
        <v>149</v>
      </c>
      <c r="R234" s="60"/>
      <c r="S234" s="60"/>
      <c r="T234" s="61"/>
      <c r="U234" s="76"/>
      <c r="V234" s="60"/>
      <c r="AD234" s="82"/>
      <c r="AE234" s="73"/>
      <c r="AF234" s="73"/>
      <c r="AG234" s="73"/>
      <c r="AH234" s="73" t="s">
        <v>149</v>
      </c>
      <c r="AI234" s="73"/>
      <c r="AJ234" s="73"/>
      <c r="AK234" s="73"/>
    </row>
    <row r="235" spans="1:37" ht="20.149999999999999" customHeight="1" x14ac:dyDescent="0.2">
      <c r="A235" s="31">
        <f>COUNTIF(A234,"和歌山県")</f>
        <v>1</v>
      </c>
      <c r="B235" s="32">
        <f>COUNTIF(B234,"＊")</f>
        <v>0</v>
      </c>
      <c r="C235" s="35"/>
      <c r="D235" s="38" t="s">
        <v>501</v>
      </c>
      <c r="E235" s="52">
        <f t="shared" ref="E235:J235" si="67">COUNTIF(E234,"○")</f>
        <v>0</v>
      </c>
      <c r="F235" s="52">
        <f t="shared" si="67"/>
        <v>0</v>
      </c>
      <c r="G235" s="52">
        <f t="shared" si="67"/>
        <v>0</v>
      </c>
      <c r="H235" s="52">
        <f t="shared" si="67"/>
        <v>0</v>
      </c>
      <c r="I235" s="52">
        <f t="shared" si="67"/>
        <v>0</v>
      </c>
      <c r="J235" s="52">
        <f t="shared" si="67"/>
        <v>1</v>
      </c>
      <c r="K235" s="52">
        <f t="shared" ref="K235:V235" si="68">COUNTIF(K234,"○")</f>
        <v>0</v>
      </c>
      <c r="L235" s="52">
        <f>COUNTIF(L234,"○")</f>
        <v>0</v>
      </c>
      <c r="M235" s="52">
        <f>COUNTIF(M234,"○")</f>
        <v>0</v>
      </c>
      <c r="N235" s="52">
        <f>COUNTIF(N234,"○")</f>
        <v>0</v>
      </c>
      <c r="O235" s="52">
        <f t="shared" si="68"/>
        <v>0</v>
      </c>
      <c r="P235" s="62">
        <f t="shared" si="68"/>
        <v>0</v>
      </c>
      <c r="Q235" s="66">
        <f t="shared" si="68"/>
        <v>1</v>
      </c>
      <c r="R235" s="52">
        <f t="shared" si="68"/>
        <v>0</v>
      </c>
      <c r="S235" s="52">
        <f t="shared" si="68"/>
        <v>0</v>
      </c>
      <c r="T235" s="62">
        <f t="shared" si="68"/>
        <v>0</v>
      </c>
      <c r="U235" s="78"/>
      <c r="V235" s="52">
        <f t="shared" si="68"/>
        <v>0</v>
      </c>
      <c r="W235" s="52">
        <f t="shared" ref="W235:AK235" si="69">COUNTIF(W234,"○")</f>
        <v>0</v>
      </c>
      <c r="X235" s="52">
        <f t="shared" si="69"/>
        <v>0</v>
      </c>
      <c r="Y235" s="52">
        <f t="shared" si="69"/>
        <v>0</v>
      </c>
      <c r="Z235" s="52">
        <f t="shared" si="69"/>
        <v>0</v>
      </c>
      <c r="AA235" s="52">
        <f t="shared" si="69"/>
        <v>0</v>
      </c>
      <c r="AB235" s="52">
        <f t="shared" si="69"/>
        <v>0</v>
      </c>
      <c r="AC235" s="62">
        <f t="shared" si="69"/>
        <v>0</v>
      </c>
      <c r="AD235" s="83">
        <f t="shared" si="69"/>
        <v>0</v>
      </c>
      <c r="AE235" s="52">
        <f t="shared" si="69"/>
        <v>0</v>
      </c>
      <c r="AF235" s="52">
        <f t="shared" si="69"/>
        <v>0</v>
      </c>
      <c r="AG235" s="52">
        <f t="shared" si="69"/>
        <v>0</v>
      </c>
      <c r="AH235" s="52">
        <f t="shared" si="69"/>
        <v>1</v>
      </c>
      <c r="AI235" s="52">
        <f t="shared" si="69"/>
        <v>0</v>
      </c>
      <c r="AJ235" s="52">
        <f t="shared" si="69"/>
        <v>0</v>
      </c>
      <c r="AK235" s="52">
        <f t="shared" si="69"/>
        <v>0</v>
      </c>
    </row>
    <row r="236" spans="1:37" ht="20.149999999999999" customHeight="1" x14ac:dyDescent="0.2">
      <c r="A236" s="10" t="s">
        <v>4</v>
      </c>
      <c r="B236" s="11" t="s">
        <v>188</v>
      </c>
      <c r="C236" s="12" t="s">
        <v>5</v>
      </c>
      <c r="D236" s="13" t="s">
        <v>6</v>
      </c>
      <c r="E236" s="51"/>
      <c r="F236" s="48"/>
      <c r="G236" s="48"/>
      <c r="H236" s="48"/>
      <c r="I236" s="49"/>
      <c r="J236" s="48" t="s">
        <v>149</v>
      </c>
      <c r="K236" s="48"/>
      <c r="L236" s="49"/>
      <c r="M236" s="49"/>
      <c r="N236" s="49"/>
      <c r="O236" s="124"/>
      <c r="P236" s="61"/>
      <c r="Q236" s="69" t="s">
        <v>149</v>
      </c>
      <c r="R236" s="60"/>
      <c r="S236" s="60"/>
      <c r="T236" s="61"/>
      <c r="U236" s="76"/>
      <c r="V236" s="60"/>
      <c r="AD236" s="82"/>
      <c r="AE236" s="73"/>
      <c r="AF236" s="73"/>
      <c r="AG236" s="73"/>
      <c r="AH236" s="73" t="s">
        <v>149</v>
      </c>
      <c r="AI236" s="73"/>
      <c r="AJ236" s="73"/>
      <c r="AK236" s="73"/>
    </row>
    <row r="237" spans="1:37" ht="20.149999999999999" customHeight="1" x14ac:dyDescent="0.2">
      <c r="A237" s="10" t="s">
        <v>4</v>
      </c>
      <c r="B237" s="11" t="s">
        <v>188</v>
      </c>
      <c r="C237" s="12"/>
      <c r="D237" s="108" t="s">
        <v>640</v>
      </c>
      <c r="E237" s="51"/>
      <c r="F237" s="48"/>
      <c r="G237" s="48"/>
      <c r="H237" s="48"/>
      <c r="I237" s="49"/>
      <c r="J237" s="48" t="s">
        <v>637</v>
      </c>
      <c r="K237" s="48"/>
      <c r="L237" s="49"/>
      <c r="M237" s="49"/>
      <c r="N237" s="49"/>
      <c r="O237" s="124"/>
      <c r="P237" s="61"/>
      <c r="Q237" s="69"/>
      <c r="R237" s="60" t="s">
        <v>637</v>
      </c>
      <c r="S237" s="60"/>
      <c r="T237" s="61"/>
      <c r="U237" s="76"/>
      <c r="V237" s="60"/>
      <c r="AD237" s="82"/>
      <c r="AE237" s="73"/>
      <c r="AF237" s="73"/>
      <c r="AG237" s="73"/>
      <c r="AH237" s="73"/>
      <c r="AI237" s="73" t="s">
        <v>637</v>
      </c>
      <c r="AJ237" s="73"/>
      <c r="AK237" s="73"/>
    </row>
    <row r="238" spans="1:37" ht="20.149999999999999" customHeight="1" x14ac:dyDescent="0.2">
      <c r="A238" s="31">
        <f>COUNTIF(A236:A237,"鳥取県")</f>
        <v>2</v>
      </c>
      <c r="B238" s="32">
        <f>COUNTIF(B236,"＊")</f>
        <v>0</v>
      </c>
      <c r="C238" s="35"/>
      <c r="D238" s="38" t="s">
        <v>503</v>
      </c>
      <c r="E238" s="52">
        <f t="shared" ref="E238:T238" si="70">COUNTIF(E236:E237,"○")</f>
        <v>0</v>
      </c>
      <c r="F238" s="52">
        <f t="shared" si="70"/>
        <v>0</v>
      </c>
      <c r="G238" s="52">
        <f t="shared" si="70"/>
        <v>0</v>
      </c>
      <c r="H238" s="52">
        <f t="shared" si="70"/>
        <v>0</v>
      </c>
      <c r="I238" s="52">
        <f t="shared" si="70"/>
        <v>0</v>
      </c>
      <c r="J238" s="52">
        <f>COUNTIF(J236:J237,"○")</f>
        <v>2</v>
      </c>
      <c r="K238" s="52">
        <f t="shared" si="70"/>
        <v>0</v>
      </c>
      <c r="L238" s="52">
        <f>COUNTIF(L236:L237,"○")</f>
        <v>0</v>
      </c>
      <c r="M238" s="52">
        <f>COUNTIF(M236:M237,"○")</f>
        <v>0</v>
      </c>
      <c r="N238" s="52">
        <f>COUNTIF(N236:N237,"○")</f>
        <v>0</v>
      </c>
      <c r="O238" s="52">
        <f t="shared" si="70"/>
        <v>0</v>
      </c>
      <c r="P238" s="52">
        <f t="shared" si="70"/>
        <v>0</v>
      </c>
      <c r="Q238" s="52">
        <f t="shared" si="70"/>
        <v>1</v>
      </c>
      <c r="R238" s="52">
        <f t="shared" si="70"/>
        <v>1</v>
      </c>
      <c r="S238" s="52">
        <f t="shared" si="70"/>
        <v>0</v>
      </c>
      <c r="T238" s="52">
        <f t="shared" si="70"/>
        <v>0</v>
      </c>
      <c r="U238" s="78"/>
      <c r="V238" s="52">
        <f>COUNTIF(V236,"○")</f>
        <v>0</v>
      </c>
      <c r="W238" s="52">
        <f t="shared" ref="W238:AC238" si="71">COUNTIF(W236,"○")</f>
        <v>0</v>
      </c>
      <c r="X238" s="52">
        <f t="shared" si="71"/>
        <v>0</v>
      </c>
      <c r="Y238" s="52">
        <f t="shared" si="71"/>
        <v>0</v>
      </c>
      <c r="Z238" s="52">
        <f t="shared" si="71"/>
        <v>0</v>
      </c>
      <c r="AA238" s="52">
        <f t="shared" si="71"/>
        <v>0</v>
      </c>
      <c r="AB238" s="52">
        <f t="shared" si="71"/>
        <v>0</v>
      </c>
      <c r="AC238" s="62">
        <f t="shared" si="71"/>
        <v>0</v>
      </c>
      <c r="AD238" s="52">
        <f t="shared" ref="AD238:AK238" si="72">COUNTIF(AD236:AD237,"○")</f>
        <v>0</v>
      </c>
      <c r="AE238" s="52">
        <f t="shared" si="72"/>
        <v>0</v>
      </c>
      <c r="AF238" s="52">
        <f t="shared" si="72"/>
        <v>0</v>
      </c>
      <c r="AG238" s="52">
        <f t="shared" si="72"/>
        <v>0</v>
      </c>
      <c r="AH238" s="52">
        <f t="shared" si="72"/>
        <v>1</v>
      </c>
      <c r="AI238" s="52">
        <f t="shared" si="72"/>
        <v>1</v>
      </c>
      <c r="AJ238" s="52">
        <f t="shared" si="72"/>
        <v>0</v>
      </c>
      <c r="AK238" s="52">
        <f t="shared" si="72"/>
        <v>0</v>
      </c>
    </row>
    <row r="239" spans="1:37" ht="20.149999999999999" customHeight="1" x14ac:dyDescent="0.2">
      <c r="A239" s="5" t="s">
        <v>7</v>
      </c>
      <c r="B239" s="6" t="s">
        <v>206</v>
      </c>
      <c r="C239" s="7" t="s">
        <v>8</v>
      </c>
      <c r="D239" s="113" t="s">
        <v>764</v>
      </c>
      <c r="E239" s="50" t="s">
        <v>502</v>
      </c>
      <c r="F239" s="48" t="s">
        <v>655</v>
      </c>
      <c r="G239" s="50" t="s">
        <v>502</v>
      </c>
      <c r="H239" s="48"/>
      <c r="I239" s="49"/>
      <c r="J239" s="48"/>
      <c r="K239" s="48"/>
      <c r="L239" s="49"/>
      <c r="M239" s="49"/>
      <c r="N239" s="49"/>
      <c r="O239" s="124"/>
      <c r="P239" s="61"/>
      <c r="Q239" s="69"/>
      <c r="R239" s="60" t="s">
        <v>149</v>
      </c>
      <c r="S239" s="60"/>
      <c r="T239" s="61"/>
      <c r="U239" s="76"/>
      <c r="V239" s="73"/>
      <c r="W239" s="59" t="s">
        <v>149</v>
      </c>
      <c r="AD239" s="82"/>
      <c r="AE239" s="73"/>
      <c r="AF239" s="73"/>
      <c r="AG239" s="73"/>
      <c r="AH239" s="73"/>
      <c r="AI239" s="73"/>
      <c r="AJ239" s="73"/>
      <c r="AK239" s="73"/>
    </row>
    <row r="240" spans="1:37" ht="20.149999999999999" customHeight="1" x14ac:dyDescent="0.2">
      <c r="A240" s="31">
        <f>COUNTIF(A239:A239,"島根県")</f>
        <v>1</v>
      </c>
      <c r="B240" s="32">
        <f>COUNTIF(B239:B239,"＊")</f>
        <v>1</v>
      </c>
      <c r="C240" s="35"/>
      <c r="D240" s="36" t="s">
        <v>504</v>
      </c>
      <c r="E240" s="52">
        <f t="shared" ref="E240:T240" si="73">COUNTIF(E239:E239,"○")</f>
        <v>1</v>
      </c>
      <c r="F240" s="52">
        <f t="shared" si="73"/>
        <v>1</v>
      </c>
      <c r="G240" s="52">
        <f t="shared" si="73"/>
        <v>1</v>
      </c>
      <c r="H240" s="52">
        <f t="shared" si="73"/>
        <v>0</v>
      </c>
      <c r="I240" s="52">
        <f t="shared" si="73"/>
        <v>0</v>
      </c>
      <c r="J240" s="52">
        <f>COUNTIF(J239:J239,"○")</f>
        <v>0</v>
      </c>
      <c r="K240" s="52">
        <f t="shared" si="73"/>
        <v>0</v>
      </c>
      <c r="L240" s="52">
        <f t="shared" si="73"/>
        <v>0</v>
      </c>
      <c r="M240" s="52">
        <f t="shared" si="73"/>
        <v>0</v>
      </c>
      <c r="N240" s="52">
        <f t="shared" si="73"/>
        <v>0</v>
      </c>
      <c r="O240" s="52">
        <f t="shared" si="73"/>
        <v>0</v>
      </c>
      <c r="P240" s="62">
        <f t="shared" si="73"/>
        <v>0</v>
      </c>
      <c r="Q240" s="66">
        <f t="shared" si="73"/>
        <v>0</v>
      </c>
      <c r="R240" s="52">
        <f t="shared" si="73"/>
        <v>1</v>
      </c>
      <c r="S240" s="52">
        <f t="shared" si="73"/>
        <v>0</v>
      </c>
      <c r="T240" s="62">
        <f t="shared" si="73"/>
        <v>0</v>
      </c>
      <c r="U240" s="78"/>
      <c r="V240" s="52">
        <f t="shared" ref="V240:AK240" si="74">COUNTIF(V239:V239,"○")</f>
        <v>0</v>
      </c>
      <c r="W240" s="52">
        <f t="shared" si="74"/>
        <v>1</v>
      </c>
      <c r="X240" s="52">
        <f t="shared" si="74"/>
        <v>0</v>
      </c>
      <c r="Y240" s="52">
        <f t="shared" si="74"/>
        <v>0</v>
      </c>
      <c r="Z240" s="52">
        <f t="shared" si="74"/>
        <v>0</v>
      </c>
      <c r="AA240" s="52">
        <f t="shared" si="74"/>
        <v>0</v>
      </c>
      <c r="AB240" s="52">
        <f t="shared" si="74"/>
        <v>0</v>
      </c>
      <c r="AC240" s="62">
        <f t="shared" si="74"/>
        <v>0</v>
      </c>
      <c r="AD240" s="83">
        <f t="shared" si="74"/>
        <v>0</v>
      </c>
      <c r="AE240" s="52">
        <f t="shared" si="74"/>
        <v>0</v>
      </c>
      <c r="AF240" s="52">
        <f t="shared" si="74"/>
        <v>0</v>
      </c>
      <c r="AG240" s="52">
        <f t="shared" si="74"/>
        <v>0</v>
      </c>
      <c r="AH240" s="52">
        <f t="shared" si="74"/>
        <v>0</v>
      </c>
      <c r="AI240" s="52">
        <f t="shared" si="74"/>
        <v>0</v>
      </c>
      <c r="AJ240" s="52">
        <f t="shared" si="74"/>
        <v>0</v>
      </c>
      <c r="AK240" s="52">
        <f t="shared" si="74"/>
        <v>0</v>
      </c>
    </row>
    <row r="241" spans="1:37" ht="20.149999999999999" customHeight="1" x14ac:dyDescent="0.2">
      <c r="A241" s="5" t="s">
        <v>9</v>
      </c>
      <c r="B241" s="6" t="s">
        <v>173</v>
      </c>
      <c r="C241" s="7" t="s">
        <v>10</v>
      </c>
      <c r="D241" s="8" t="s">
        <v>11</v>
      </c>
      <c r="E241" s="50" t="s">
        <v>505</v>
      </c>
      <c r="F241" s="50" t="s">
        <v>505</v>
      </c>
      <c r="G241" s="48"/>
      <c r="H241" s="48"/>
      <c r="I241" s="49"/>
      <c r="J241" s="48"/>
      <c r="K241" s="48"/>
      <c r="L241" s="49"/>
      <c r="M241" s="49"/>
      <c r="N241" s="49"/>
      <c r="O241" s="124"/>
      <c r="P241" s="61"/>
      <c r="Q241" s="69"/>
      <c r="R241" s="60" t="s">
        <v>149</v>
      </c>
      <c r="S241" s="60"/>
      <c r="T241" s="61"/>
      <c r="U241" s="76"/>
      <c r="V241" s="60"/>
      <c r="W241" s="59" t="s">
        <v>149</v>
      </c>
      <c r="AD241" s="82"/>
      <c r="AE241" s="73"/>
      <c r="AF241" s="73"/>
      <c r="AG241" s="73"/>
      <c r="AH241" s="73"/>
      <c r="AI241" s="73"/>
      <c r="AJ241" s="73"/>
      <c r="AK241" s="73"/>
    </row>
    <row r="242" spans="1:37" ht="20.149999999999999" customHeight="1" x14ac:dyDescent="0.2">
      <c r="A242" s="5" t="s">
        <v>9</v>
      </c>
      <c r="B242" s="6" t="s">
        <v>12</v>
      </c>
      <c r="C242" s="7" t="s">
        <v>13</v>
      </c>
      <c r="D242" s="8" t="s">
        <v>14</v>
      </c>
      <c r="E242" s="50"/>
      <c r="F242" s="48"/>
      <c r="G242" s="48"/>
      <c r="H242" s="48"/>
      <c r="I242" s="49"/>
      <c r="J242" s="48" t="s">
        <v>149</v>
      </c>
      <c r="K242" s="48"/>
      <c r="L242" s="49"/>
      <c r="M242" s="49"/>
      <c r="N242" s="49"/>
      <c r="O242" s="124"/>
      <c r="P242" s="61"/>
      <c r="Q242" s="69"/>
      <c r="R242" s="60" t="s">
        <v>149</v>
      </c>
      <c r="S242" s="60"/>
      <c r="T242" s="61"/>
      <c r="U242" s="76"/>
      <c r="V242" s="60"/>
      <c r="AA242" s="59" t="s">
        <v>149</v>
      </c>
      <c r="AD242" s="82"/>
      <c r="AE242" s="73"/>
      <c r="AF242" s="73"/>
      <c r="AG242" s="73"/>
      <c r="AH242" s="73"/>
      <c r="AI242" s="73"/>
      <c r="AJ242" s="73"/>
      <c r="AK242" s="73"/>
    </row>
    <row r="243" spans="1:37" ht="20.149999999999999" customHeight="1" x14ac:dyDescent="0.2">
      <c r="A243" s="5" t="s">
        <v>9</v>
      </c>
      <c r="B243" s="6" t="s">
        <v>324</v>
      </c>
      <c r="C243" s="7" t="s">
        <v>15</v>
      </c>
      <c r="D243" s="8" t="s">
        <v>16</v>
      </c>
      <c r="E243" s="50"/>
      <c r="F243" s="48"/>
      <c r="G243" s="48"/>
      <c r="H243" s="48"/>
      <c r="I243" s="49"/>
      <c r="J243" s="48" t="s">
        <v>149</v>
      </c>
      <c r="K243" s="48"/>
      <c r="L243" s="49"/>
      <c r="M243" s="49"/>
      <c r="N243" s="49"/>
      <c r="O243" s="124"/>
      <c r="P243" s="61"/>
      <c r="Q243" s="69" t="s">
        <v>149</v>
      </c>
      <c r="R243" s="60"/>
      <c r="S243" s="60"/>
      <c r="T243" s="61"/>
      <c r="U243" s="76"/>
      <c r="V243" s="60"/>
      <c r="Z243" s="59" t="s">
        <v>149</v>
      </c>
      <c r="AD243" s="82"/>
      <c r="AE243" s="73"/>
      <c r="AF243" s="73"/>
      <c r="AG243" s="73"/>
      <c r="AH243" s="73"/>
      <c r="AI243" s="73"/>
      <c r="AJ243" s="73"/>
      <c r="AK243" s="73"/>
    </row>
    <row r="244" spans="1:37" ht="20.149999999999999" customHeight="1" x14ac:dyDescent="0.2">
      <c r="A244" s="5" t="s">
        <v>9</v>
      </c>
      <c r="B244" s="6" t="s">
        <v>12</v>
      </c>
      <c r="C244" s="7"/>
      <c r="D244" s="113" t="s">
        <v>805</v>
      </c>
      <c r="E244" s="119" t="s">
        <v>800</v>
      </c>
      <c r="F244" s="48" t="s">
        <v>827</v>
      </c>
      <c r="G244" s="48"/>
      <c r="H244" s="48"/>
      <c r="I244" s="49"/>
      <c r="J244" s="48"/>
      <c r="K244" s="48"/>
      <c r="L244" s="49"/>
      <c r="M244" s="49"/>
      <c r="N244" s="49"/>
      <c r="O244" s="124"/>
      <c r="P244" s="61"/>
      <c r="Q244" s="69"/>
      <c r="R244" s="60" t="s">
        <v>800</v>
      </c>
      <c r="S244" s="60"/>
      <c r="T244" s="61"/>
      <c r="U244" s="76"/>
      <c r="V244" s="60"/>
      <c r="W244" s="59" t="s">
        <v>800</v>
      </c>
      <c r="AD244" s="82"/>
      <c r="AE244" s="73"/>
      <c r="AF244" s="73"/>
      <c r="AG244" s="73"/>
      <c r="AH244" s="73"/>
      <c r="AI244" s="73"/>
      <c r="AJ244" s="73"/>
      <c r="AK244" s="73"/>
    </row>
    <row r="245" spans="1:37" ht="20.149999999999999" customHeight="1" x14ac:dyDescent="0.2">
      <c r="A245" s="31">
        <f>COUNTIF(A241:A244,"岡山県")</f>
        <v>4</v>
      </c>
      <c r="B245" s="32">
        <f>COUNTIF(B241:B244,"＊")</f>
        <v>4</v>
      </c>
      <c r="C245" s="35"/>
      <c r="D245" s="38" t="s">
        <v>506</v>
      </c>
      <c r="E245" s="52">
        <f>COUNTIF(E241:E244,"○")</f>
        <v>2</v>
      </c>
      <c r="F245" s="52">
        <f t="shared" ref="F245:AK245" si="75">COUNTIF(F241:F244,"○")</f>
        <v>2</v>
      </c>
      <c r="G245" s="52">
        <f t="shared" si="75"/>
        <v>0</v>
      </c>
      <c r="H245" s="52">
        <f t="shared" si="75"/>
        <v>0</v>
      </c>
      <c r="I245" s="52">
        <f t="shared" si="75"/>
        <v>0</v>
      </c>
      <c r="J245" s="52">
        <f t="shared" si="75"/>
        <v>2</v>
      </c>
      <c r="K245" s="52">
        <f t="shared" si="75"/>
        <v>0</v>
      </c>
      <c r="L245" s="52">
        <f t="shared" si="75"/>
        <v>0</v>
      </c>
      <c r="M245" s="52">
        <f t="shared" si="75"/>
        <v>0</v>
      </c>
      <c r="N245" s="52">
        <f t="shared" si="75"/>
        <v>0</v>
      </c>
      <c r="O245" s="52">
        <f t="shared" si="75"/>
        <v>0</v>
      </c>
      <c r="P245" s="52">
        <f t="shared" si="75"/>
        <v>0</v>
      </c>
      <c r="Q245" s="52">
        <f t="shared" si="75"/>
        <v>1</v>
      </c>
      <c r="R245" s="52">
        <f t="shared" si="75"/>
        <v>3</v>
      </c>
      <c r="S245" s="52">
        <f t="shared" si="75"/>
        <v>0</v>
      </c>
      <c r="T245" s="52">
        <f t="shared" si="75"/>
        <v>0</v>
      </c>
      <c r="U245" s="52">
        <f t="shared" si="75"/>
        <v>0</v>
      </c>
      <c r="V245" s="52">
        <f t="shared" si="75"/>
        <v>0</v>
      </c>
      <c r="W245" s="52">
        <f t="shared" si="75"/>
        <v>2</v>
      </c>
      <c r="X245" s="52">
        <f t="shared" si="75"/>
        <v>0</v>
      </c>
      <c r="Y245" s="52">
        <f t="shared" si="75"/>
        <v>0</v>
      </c>
      <c r="Z245" s="52">
        <f t="shared" si="75"/>
        <v>1</v>
      </c>
      <c r="AA245" s="52">
        <f t="shared" si="75"/>
        <v>1</v>
      </c>
      <c r="AB245" s="52">
        <f t="shared" si="75"/>
        <v>0</v>
      </c>
      <c r="AC245" s="52">
        <f t="shared" si="75"/>
        <v>0</v>
      </c>
      <c r="AD245" s="52">
        <f t="shared" si="75"/>
        <v>0</v>
      </c>
      <c r="AE245" s="52">
        <f t="shared" si="75"/>
        <v>0</v>
      </c>
      <c r="AF245" s="52">
        <f t="shared" si="75"/>
        <v>0</v>
      </c>
      <c r="AG245" s="52">
        <f t="shared" si="75"/>
        <v>0</v>
      </c>
      <c r="AH245" s="52">
        <f t="shared" si="75"/>
        <v>0</v>
      </c>
      <c r="AI245" s="52">
        <f t="shared" si="75"/>
        <v>0</v>
      </c>
      <c r="AJ245" s="52">
        <f t="shared" si="75"/>
        <v>0</v>
      </c>
      <c r="AK245" s="52">
        <f t="shared" si="75"/>
        <v>0</v>
      </c>
    </row>
    <row r="246" spans="1:37" ht="20.149999999999999" customHeight="1" x14ac:dyDescent="0.2">
      <c r="A246" s="5" t="s">
        <v>17</v>
      </c>
      <c r="B246" s="6" t="s">
        <v>197</v>
      </c>
      <c r="C246" s="7" t="s">
        <v>18</v>
      </c>
      <c r="D246" s="113" t="s">
        <v>765</v>
      </c>
      <c r="E246" s="50" t="s">
        <v>149</v>
      </c>
      <c r="F246" s="50" t="s">
        <v>149</v>
      </c>
      <c r="G246" s="50"/>
      <c r="H246" s="50"/>
      <c r="I246" s="49"/>
      <c r="J246" s="48"/>
      <c r="K246" s="48"/>
      <c r="L246" s="49"/>
      <c r="M246" s="49"/>
      <c r="N246" s="49"/>
      <c r="O246" s="124"/>
      <c r="P246" s="61"/>
      <c r="Q246" s="69"/>
      <c r="R246" s="60" t="s">
        <v>149</v>
      </c>
      <c r="S246" s="60"/>
      <c r="T246" s="61"/>
      <c r="U246" s="76"/>
      <c r="V246" s="60"/>
      <c r="W246" s="59" t="s">
        <v>149</v>
      </c>
      <c r="AD246" s="82"/>
      <c r="AE246" s="73"/>
      <c r="AF246" s="73"/>
      <c r="AG246" s="73"/>
      <c r="AH246" s="73"/>
      <c r="AI246" s="73"/>
      <c r="AJ246" s="73"/>
      <c r="AK246" s="73"/>
    </row>
    <row r="247" spans="1:37" ht="20.149999999999999" customHeight="1" x14ac:dyDescent="0.2">
      <c r="A247" s="5" t="s">
        <v>17</v>
      </c>
      <c r="B247" s="6" t="s">
        <v>196</v>
      </c>
      <c r="C247" s="7" t="s">
        <v>19</v>
      </c>
      <c r="D247" s="8" t="s">
        <v>626</v>
      </c>
      <c r="E247" s="50" t="s">
        <v>149</v>
      </c>
      <c r="F247" s="50" t="s">
        <v>149</v>
      </c>
      <c r="G247" s="50"/>
      <c r="H247" s="48"/>
      <c r="I247" s="49"/>
      <c r="J247" s="48"/>
      <c r="K247" s="48"/>
      <c r="L247" s="49"/>
      <c r="M247" s="49"/>
      <c r="N247" s="49"/>
      <c r="O247" s="124"/>
      <c r="P247" s="61"/>
      <c r="Q247" s="69"/>
      <c r="R247" s="60" t="s">
        <v>149</v>
      </c>
      <c r="S247" s="60"/>
      <c r="T247" s="61"/>
      <c r="U247" s="76"/>
      <c r="V247" s="60"/>
      <c r="W247" s="59" t="s">
        <v>149</v>
      </c>
      <c r="AD247" s="82"/>
      <c r="AE247" s="73"/>
      <c r="AF247" s="73"/>
      <c r="AG247" s="73"/>
      <c r="AH247" s="73"/>
      <c r="AI247" s="73"/>
      <c r="AJ247" s="73"/>
      <c r="AK247" s="73"/>
    </row>
    <row r="248" spans="1:37" ht="20.149999999999999" customHeight="1" x14ac:dyDescent="0.2">
      <c r="A248" s="97" t="s">
        <v>17</v>
      </c>
      <c r="B248" s="98" t="s">
        <v>188</v>
      </c>
      <c r="C248" s="99" t="s">
        <v>507</v>
      </c>
      <c r="D248" s="100" t="s">
        <v>508</v>
      </c>
      <c r="E248" s="51"/>
      <c r="F248" s="48"/>
      <c r="G248" s="48"/>
      <c r="H248" s="48"/>
      <c r="I248" s="49"/>
      <c r="J248" s="48" t="s">
        <v>492</v>
      </c>
      <c r="K248" s="48"/>
      <c r="L248" s="49"/>
      <c r="M248" s="49"/>
      <c r="N248" s="49"/>
      <c r="O248" s="124"/>
      <c r="P248" s="61"/>
      <c r="Q248" s="69" t="s">
        <v>149</v>
      </c>
      <c r="R248" s="60"/>
      <c r="S248" s="60"/>
      <c r="T248" s="61"/>
      <c r="U248" s="76"/>
      <c r="V248" s="60"/>
      <c r="AD248" s="82"/>
      <c r="AE248" s="73"/>
      <c r="AF248" s="73"/>
      <c r="AG248" s="73"/>
      <c r="AH248" s="73" t="s">
        <v>149</v>
      </c>
      <c r="AI248" s="73"/>
      <c r="AJ248" s="73"/>
      <c r="AK248" s="73"/>
    </row>
    <row r="249" spans="1:37" ht="20.149999999999999" customHeight="1" x14ac:dyDescent="0.2">
      <c r="A249" s="5" t="s">
        <v>17</v>
      </c>
      <c r="B249" s="6" t="s">
        <v>196</v>
      </c>
      <c r="C249" s="7"/>
      <c r="D249" s="113" t="s">
        <v>766</v>
      </c>
      <c r="E249" s="50"/>
      <c r="F249" s="48"/>
      <c r="G249" s="48"/>
      <c r="H249" s="48"/>
      <c r="I249" s="49"/>
      <c r="J249" s="48"/>
      <c r="K249" s="48" t="s">
        <v>149</v>
      </c>
      <c r="L249" s="48" t="s">
        <v>146</v>
      </c>
      <c r="M249" s="49"/>
      <c r="N249" s="49"/>
      <c r="O249" s="124"/>
      <c r="P249" s="61"/>
      <c r="Q249" s="69"/>
      <c r="R249" s="60" t="s">
        <v>149</v>
      </c>
      <c r="S249" s="60"/>
      <c r="T249" s="61"/>
      <c r="U249" s="76"/>
      <c r="V249" s="60"/>
      <c r="AC249" s="59" t="s">
        <v>149</v>
      </c>
      <c r="AD249" s="82"/>
      <c r="AE249" s="73"/>
      <c r="AF249" s="73"/>
      <c r="AG249" s="73"/>
      <c r="AH249" s="73"/>
      <c r="AI249" s="73"/>
      <c r="AJ249" s="73"/>
      <c r="AK249" s="73"/>
    </row>
    <row r="250" spans="1:37" ht="20.149999999999999" customHeight="1" x14ac:dyDescent="0.2">
      <c r="A250" s="91" t="s">
        <v>17</v>
      </c>
      <c r="B250" s="92" t="s">
        <v>12</v>
      </c>
      <c r="C250" s="93"/>
      <c r="D250" s="157" t="s">
        <v>849</v>
      </c>
      <c r="E250" s="96"/>
      <c r="F250" s="48"/>
      <c r="G250" s="48"/>
      <c r="H250" s="48"/>
      <c r="I250" s="49"/>
      <c r="J250" s="48" t="s">
        <v>492</v>
      </c>
      <c r="K250" s="48"/>
      <c r="L250" s="49"/>
      <c r="M250" s="49"/>
      <c r="N250" s="49"/>
      <c r="O250" s="124"/>
      <c r="P250" s="61"/>
      <c r="Q250" s="69"/>
      <c r="R250" s="60" t="s">
        <v>149</v>
      </c>
      <c r="S250" s="60"/>
      <c r="T250" s="61"/>
      <c r="U250" s="76"/>
      <c r="V250" s="60"/>
      <c r="AA250" s="59" t="s">
        <v>146</v>
      </c>
      <c r="AD250" s="82"/>
      <c r="AE250" s="73"/>
      <c r="AF250" s="73"/>
      <c r="AG250" s="73"/>
      <c r="AH250" s="73"/>
      <c r="AI250" s="73"/>
      <c r="AJ250" s="73"/>
      <c r="AK250" s="73"/>
    </row>
    <row r="251" spans="1:37" ht="20.149999999999999" customHeight="1" x14ac:dyDescent="0.2">
      <c r="A251" s="31">
        <f>COUNTIF(A246:A250,"広島県")</f>
        <v>5</v>
      </c>
      <c r="B251" s="32">
        <f>COUNTIF(B246:B250,"＊")</f>
        <v>4</v>
      </c>
      <c r="C251" s="35"/>
      <c r="D251" s="38" t="s">
        <v>509</v>
      </c>
      <c r="E251" s="52">
        <f t="shared" ref="E251:K251" si="76">COUNTIF(E246:E250,"○")</f>
        <v>2</v>
      </c>
      <c r="F251" s="52">
        <f t="shared" si="76"/>
        <v>2</v>
      </c>
      <c r="G251" s="52">
        <f t="shared" si="76"/>
        <v>0</v>
      </c>
      <c r="H251" s="52">
        <f t="shared" si="76"/>
        <v>0</v>
      </c>
      <c r="I251" s="52">
        <f>COUNTIF(I246:I250,"○")</f>
        <v>0</v>
      </c>
      <c r="J251" s="52">
        <f>COUNTIF(J246:J250,"○")</f>
        <v>2</v>
      </c>
      <c r="K251" s="52">
        <f t="shared" si="76"/>
        <v>1</v>
      </c>
      <c r="L251" s="52">
        <f>COUNTIF(L246:L250,"○")</f>
        <v>1</v>
      </c>
      <c r="M251" s="52">
        <f>COUNTIF(M246:M250,"○")</f>
        <v>0</v>
      </c>
      <c r="N251" s="52">
        <f>COUNTIF(N246:N250,"○")</f>
        <v>0</v>
      </c>
      <c r="O251" s="52">
        <f t="shared" ref="O251:T251" si="77">COUNTIF(O246:O250,"○")</f>
        <v>0</v>
      </c>
      <c r="P251" s="62">
        <f t="shared" si="77"/>
        <v>0</v>
      </c>
      <c r="Q251" s="66">
        <f t="shared" si="77"/>
        <v>1</v>
      </c>
      <c r="R251" s="52">
        <f t="shared" si="77"/>
        <v>4</v>
      </c>
      <c r="S251" s="52">
        <f t="shared" si="77"/>
        <v>0</v>
      </c>
      <c r="T251" s="52">
        <f t="shared" si="77"/>
        <v>0</v>
      </c>
      <c r="U251" s="78"/>
      <c r="V251" s="52">
        <f>COUNTIF(V246:V248,"○")</f>
        <v>0</v>
      </c>
      <c r="W251" s="52">
        <f>COUNTIF(W246:W248,"○")</f>
        <v>2</v>
      </c>
      <c r="X251" s="52">
        <f>COUNTIF(X246:X248,"○")</f>
        <v>0</v>
      </c>
      <c r="Y251" s="52">
        <f>COUNTIF(Y246:Y248,"○")</f>
        <v>0</v>
      </c>
      <c r="Z251" s="52">
        <f>COUNTIF(Z246:Z248,"○")</f>
        <v>0</v>
      </c>
      <c r="AA251" s="52">
        <f>COUNTIF(AA246:AA250,"○")</f>
        <v>1</v>
      </c>
      <c r="AB251" s="52">
        <f>COUNTIF(AB246:AB250,"○")</f>
        <v>0</v>
      </c>
      <c r="AC251" s="62">
        <f>COUNTIF(AC246:AC250,"○")</f>
        <v>1</v>
      </c>
      <c r="AD251" s="83">
        <f>COUNTIF(AD246:AD248,"○")</f>
        <v>0</v>
      </c>
      <c r="AE251" s="52">
        <f>COUNTIF(AE246:AE248,"○")</f>
        <v>0</v>
      </c>
      <c r="AF251" s="52">
        <f>COUNTIF(AF246:AF248,"○")</f>
        <v>0</v>
      </c>
      <c r="AG251" s="52">
        <f>COUNTIF(AG246:AG248,"○")</f>
        <v>0</v>
      </c>
      <c r="AH251" s="52">
        <f>COUNTIF(AH246:AH250,"○")</f>
        <v>1</v>
      </c>
      <c r="AI251" s="52">
        <f>COUNTIF(AI246:AI250,"○")</f>
        <v>0</v>
      </c>
      <c r="AJ251" s="52">
        <f>COUNTIF(AJ246:AJ248,"○")</f>
        <v>0</v>
      </c>
      <c r="AK251" s="52">
        <f>COUNTIF(AK246:AK248,"○")</f>
        <v>0</v>
      </c>
    </row>
    <row r="252" spans="1:37" ht="20.149999999999999" customHeight="1" x14ac:dyDescent="0.2">
      <c r="A252" s="5" t="s">
        <v>20</v>
      </c>
      <c r="B252" s="6" t="s">
        <v>229</v>
      </c>
      <c r="C252" s="7" t="s">
        <v>21</v>
      </c>
      <c r="D252" s="8" t="s">
        <v>22</v>
      </c>
      <c r="E252" s="50"/>
      <c r="F252" s="48"/>
      <c r="G252" s="48"/>
      <c r="H252" s="48"/>
      <c r="I252" s="49"/>
      <c r="J252" s="48" t="s">
        <v>149</v>
      </c>
      <c r="K252" s="48"/>
      <c r="L252" s="49"/>
      <c r="M252" s="49"/>
      <c r="N252" s="49"/>
      <c r="O252" s="124"/>
      <c r="P252" s="61"/>
      <c r="Q252" s="69"/>
      <c r="R252" s="60" t="s">
        <v>149</v>
      </c>
      <c r="S252" s="60"/>
      <c r="T252" s="61"/>
      <c r="U252" s="76"/>
      <c r="V252" s="60"/>
      <c r="AA252" s="59" t="s">
        <v>149</v>
      </c>
      <c r="AD252" s="82"/>
      <c r="AE252" s="73"/>
      <c r="AF252" s="73"/>
      <c r="AG252" s="73"/>
      <c r="AH252" s="73"/>
      <c r="AI252" s="73"/>
      <c r="AJ252" s="73"/>
      <c r="AK252" s="73"/>
    </row>
    <row r="253" spans="1:37" ht="20.149999999999999" customHeight="1" x14ac:dyDescent="0.2">
      <c r="A253" s="5" t="s">
        <v>20</v>
      </c>
      <c r="B253" s="6" t="s">
        <v>182</v>
      </c>
      <c r="C253" s="7" t="s">
        <v>23</v>
      </c>
      <c r="D253" s="9" t="s">
        <v>24</v>
      </c>
      <c r="E253" s="50"/>
      <c r="F253" s="48"/>
      <c r="G253" s="48"/>
      <c r="H253" s="48"/>
      <c r="I253" s="49"/>
      <c r="J253" s="48" t="s">
        <v>492</v>
      </c>
      <c r="K253" s="48"/>
      <c r="L253" s="49"/>
      <c r="M253" s="49"/>
      <c r="N253" s="49"/>
      <c r="O253" s="124"/>
      <c r="P253" s="61"/>
      <c r="Q253" s="69"/>
      <c r="R253" s="60" t="s">
        <v>149</v>
      </c>
      <c r="S253" s="60"/>
      <c r="T253" s="61"/>
      <c r="U253" s="76"/>
      <c r="V253" s="60"/>
      <c r="AA253" s="59" t="s">
        <v>149</v>
      </c>
      <c r="AD253" s="82"/>
      <c r="AE253" s="73"/>
      <c r="AF253" s="73"/>
      <c r="AG253" s="73"/>
      <c r="AH253" s="73"/>
      <c r="AI253" s="73"/>
      <c r="AJ253" s="73"/>
      <c r="AK253" s="73"/>
    </row>
    <row r="254" spans="1:37" ht="20.149999999999999" customHeight="1" x14ac:dyDescent="0.2">
      <c r="A254" s="5" t="s">
        <v>20</v>
      </c>
      <c r="B254" s="6" t="s">
        <v>182</v>
      </c>
      <c r="C254" s="7" t="s">
        <v>25</v>
      </c>
      <c r="D254" s="113" t="s">
        <v>767</v>
      </c>
      <c r="E254" s="50" t="s">
        <v>492</v>
      </c>
      <c r="F254" s="50" t="s">
        <v>492</v>
      </c>
      <c r="G254" s="50" t="s">
        <v>492</v>
      </c>
      <c r="H254" s="48"/>
      <c r="I254" s="49"/>
      <c r="J254" s="48"/>
      <c r="K254" s="48"/>
      <c r="L254" s="49"/>
      <c r="M254" s="49"/>
      <c r="N254" s="49"/>
      <c r="O254" s="124"/>
      <c r="P254" s="61"/>
      <c r="Q254" s="69"/>
      <c r="R254" s="60" t="s">
        <v>149</v>
      </c>
      <c r="S254" s="60"/>
      <c r="T254" s="61"/>
      <c r="U254" s="76"/>
      <c r="V254" s="60"/>
      <c r="W254" s="59" t="s">
        <v>149</v>
      </c>
      <c r="AD254" s="82"/>
      <c r="AE254" s="73"/>
      <c r="AF254" s="73"/>
      <c r="AG254" s="73"/>
      <c r="AH254" s="73"/>
      <c r="AI254" s="73"/>
      <c r="AJ254" s="73"/>
      <c r="AK254" s="73"/>
    </row>
    <row r="255" spans="1:37" ht="20.149999999999999" customHeight="1" x14ac:dyDescent="0.2">
      <c r="A255" s="10" t="s">
        <v>20</v>
      </c>
      <c r="B255" s="11" t="s">
        <v>188</v>
      </c>
      <c r="C255" s="12" t="s">
        <v>26</v>
      </c>
      <c r="D255" s="13" t="s">
        <v>27</v>
      </c>
      <c r="E255" s="96"/>
      <c r="F255" s="48"/>
      <c r="G255" s="48"/>
      <c r="H255" s="48"/>
      <c r="I255" s="49"/>
      <c r="J255" s="48" t="s">
        <v>146</v>
      </c>
      <c r="K255" s="48"/>
      <c r="L255" s="49"/>
      <c r="M255" s="49"/>
      <c r="N255" s="49"/>
      <c r="O255" s="124"/>
      <c r="P255" s="61"/>
      <c r="Q255" s="69"/>
      <c r="R255" s="60" t="s">
        <v>146</v>
      </c>
      <c r="S255" s="60"/>
      <c r="T255" s="61"/>
      <c r="U255" s="76"/>
      <c r="V255" s="60"/>
      <c r="W255" s="194"/>
      <c r="X255" s="194"/>
      <c r="Y255" s="194"/>
      <c r="Z255" s="194"/>
      <c r="AA255" s="194"/>
      <c r="AB255" s="194"/>
      <c r="AC255" s="194"/>
      <c r="AD255" s="82"/>
      <c r="AE255" s="73"/>
      <c r="AF255" s="73"/>
      <c r="AG255" s="73"/>
      <c r="AH255" s="73"/>
      <c r="AI255" s="73" t="s">
        <v>146</v>
      </c>
      <c r="AJ255" s="73"/>
      <c r="AK255" s="73"/>
    </row>
    <row r="256" spans="1:37" ht="20.149999999999999" customHeight="1" x14ac:dyDescent="0.2">
      <c r="A256" s="5" t="s">
        <v>20</v>
      </c>
      <c r="B256" s="6" t="s">
        <v>12</v>
      </c>
      <c r="C256" s="7" t="s">
        <v>26</v>
      </c>
      <c r="D256" s="113" t="s">
        <v>814</v>
      </c>
      <c r="E256" s="96"/>
      <c r="F256" s="48"/>
      <c r="G256" s="48"/>
      <c r="H256" s="48"/>
      <c r="I256" s="49"/>
      <c r="J256" s="48" t="s">
        <v>149</v>
      </c>
      <c r="K256" s="48"/>
      <c r="L256" s="49"/>
      <c r="M256" s="49"/>
      <c r="N256" s="49"/>
      <c r="O256" s="124"/>
      <c r="P256" s="61"/>
      <c r="Q256" s="69"/>
      <c r="R256" s="60" t="s">
        <v>149</v>
      </c>
      <c r="S256" s="60"/>
      <c r="T256" s="61"/>
      <c r="U256" s="76"/>
      <c r="V256" s="60"/>
      <c r="AA256" s="59" t="s">
        <v>146</v>
      </c>
      <c r="AD256" s="82"/>
      <c r="AE256" s="73"/>
      <c r="AF256" s="73"/>
      <c r="AG256" s="73"/>
      <c r="AH256" s="73"/>
      <c r="AI256" s="73"/>
      <c r="AJ256" s="73"/>
      <c r="AK256" s="73"/>
    </row>
    <row r="257" spans="1:37" ht="20.149999999999999" customHeight="1" x14ac:dyDescent="0.2">
      <c r="A257" s="31">
        <f>COUNTIF(A252:A256,"山口県")</f>
        <v>5</v>
      </c>
      <c r="B257" s="32">
        <f>COUNTIF(B252:B256,"＊")</f>
        <v>4</v>
      </c>
      <c r="C257" s="35"/>
      <c r="D257" s="38" t="s">
        <v>510</v>
      </c>
      <c r="E257" s="52">
        <f t="shared" ref="E257:J257" si="78">COUNTIF(E252:E256,"○")</f>
        <v>1</v>
      </c>
      <c r="F257" s="52">
        <f t="shared" si="78"/>
        <v>1</v>
      </c>
      <c r="G257" s="52">
        <f t="shared" si="78"/>
        <v>1</v>
      </c>
      <c r="H257" s="52">
        <f t="shared" si="78"/>
        <v>0</v>
      </c>
      <c r="I257" s="52">
        <f t="shared" si="78"/>
        <v>0</v>
      </c>
      <c r="J257" s="52">
        <f t="shared" si="78"/>
        <v>4</v>
      </c>
      <c r="K257" s="52">
        <f t="shared" ref="K257:V257" si="79">COUNTIF(K252:K256,"○")</f>
        <v>0</v>
      </c>
      <c r="L257" s="52">
        <f>COUNTIF(L252:L256,"○")</f>
        <v>0</v>
      </c>
      <c r="M257" s="52">
        <f>COUNTIF(M252:M256,"○")</f>
        <v>0</v>
      </c>
      <c r="N257" s="52">
        <f>COUNTIF(N252:N256,"○")</f>
        <v>0</v>
      </c>
      <c r="O257" s="52">
        <f t="shared" si="79"/>
        <v>0</v>
      </c>
      <c r="P257" s="62">
        <f t="shared" si="79"/>
        <v>0</v>
      </c>
      <c r="Q257" s="66">
        <f t="shared" si="79"/>
        <v>0</v>
      </c>
      <c r="R257" s="52">
        <f t="shared" si="79"/>
        <v>5</v>
      </c>
      <c r="S257" s="52">
        <f t="shared" si="79"/>
        <v>0</v>
      </c>
      <c r="T257" s="62">
        <f t="shared" si="79"/>
        <v>0</v>
      </c>
      <c r="U257" s="78"/>
      <c r="V257" s="52">
        <f t="shared" si="79"/>
        <v>0</v>
      </c>
      <c r="W257" s="52">
        <f t="shared" ref="W257:AK257" si="80">COUNTIF(W252:W256,"○")</f>
        <v>1</v>
      </c>
      <c r="X257" s="52">
        <f t="shared" si="80"/>
        <v>0</v>
      </c>
      <c r="Y257" s="52">
        <f t="shared" si="80"/>
        <v>0</v>
      </c>
      <c r="Z257" s="52">
        <f t="shared" si="80"/>
        <v>0</v>
      </c>
      <c r="AA257" s="52">
        <f t="shared" si="80"/>
        <v>3</v>
      </c>
      <c r="AB257" s="52">
        <f t="shared" si="80"/>
        <v>0</v>
      </c>
      <c r="AC257" s="62">
        <f t="shared" si="80"/>
        <v>0</v>
      </c>
      <c r="AD257" s="83">
        <f t="shared" si="80"/>
        <v>0</v>
      </c>
      <c r="AE257" s="52">
        <f t="shared" si="80"/>
        <v>0</v>
      </c>
      <c r="AF257" s="52">
        <f t="shared" si="80"/>
        <v>0</v>
      </c>
      <c r="AG257" s="52">
        <f t="shared" si="80"/>
        <v>0</v>
      </c>
      <c r="AH257" s="52">
        <f t="shared" si="80"/>
        <v>0</v>
      </c>
      <c r="AI257" s="52">
        <f t="shared" si="80"/>
        <v>1</v>
      </c>
      <c r="AJ257" s="52">
        <f t="shared" si="80"/>
        <v>0</v>
      </c>
      <c r="AK257" s="52">
        <f t="shared" si="80"/>
        <v>0</v>
      </c>
    </row>
    <row r="258" spans="1:37" ht="20.149999999999999" customHeight="1" x14ac:dyDescent="0.2">
      <c r="A258" s="5" t="s">
        <v>28</v>
      </c>
      <c r="B258" s="6" t="s">
        <v>324</v>
      </c>
      <c r="C258" s="7" t="s">
        <v>29</v>
      </c>
      <c r="D258" s="8" t="s">
        <v>30</v>
      </c>
      <c r="E258" s="50"/>
      <c r="F258" s="48"/>
      <c r="G258" s="48"/>
      <c r="H258" s="48"/>
      <c r="I258" s="49"/>
      <c r="J258" s="48" t="s">
        <v>149</v>
      </c>
      <c r="K258" s="48"/>
      <c r="L258" s="49"/>
      <c r="M258" s="49"/>
      <c r="N258" s="49"/>
      <c r="O258" s="124"/>
      <c r="P258" s="61"/>
      <c r="Q258" s="69" t="s">
        <v>149</v>
      </c>
      <c r="R258" s="60"/>
      <c r="S258" s="60"/>
      <c r="T258" s="61"/>
      <c r="U258" s="76"/>
      <c r="V258" s="60"/>
      <c r="Z258" s="59" t="s">
        <v>149</v>
      </c>
      <c r="AD258" s="82"/>
      <c r="AE258" s="73"/>
      <c r="AF258" s="73"/>
      <c r="AG258" s="73"/>
      <c r="AH258" s="73"/>
      <c r="AI258" s="73"/>
      <c r="AJ258" s="73"/>
      <c r="AK258" s="73"/>
    </row>
    <row r="259" spans="1:37" ht="20.149999999999999" customHeight="1" x14ac:dyDescent="0.2">
      <c r="A259" s="5" t="s">
        <v>28</v>
      </c>
      <c r="B259" s="115" t="s">
        <v>188</v>
      </c>
      <c r="C259" s="7" t="s">
        <v>31</v>
      </c>
      <c r="D259" s="8" t="s">
        <v>32</v>
      </c>
      <c r="E259" s="50" t="s">
        <v>146</v>
      </c>
      <c r="F259" s="50" t="s">
        <v>146</v>
      </c>
      <c r="G259" s="48"/>
      <c r="H259" s="48"/>
      <c r="I259" s="49"/>
      <c r="J259" s="48"/>
      <c r="K259" s="48"/>
      <c r="L259" s="49"/>
      <c r="M259" s="49"/>
      <c r="N259" s="49"/>
      <c r="O259" s="124"/>
      <c r="P259" s="61"/>
      <c r="Q259" s="69"/>
      <c r="R259" s="60" t="s">
        <v>146</v>
      </c>
      <c r="S259" s="60"/>
      <c r="T259" s="61"/>
      <c r="U259" s="76"/>
      <c r="V259" s="60"/>
      <c r="W259" s="194"/>
      <c r="X259" s="194"/>
      <c r="Y259" s="194"/>
      <c r="Z259" s="194"/>
      <c r="AA259" s="194"/>
      <c r="AB259" s="194"/>
      <c r="AC259" s="194"/>
      <c r="AD259" s="82"/>
      <c r="AE259" s="73" t="s">
        <v>813</v>
      </c>
      <c r="AF259" s="73"/>
      <c r="AG259" s="73"/>
      <c r="AH259" s="73"/>
      <c r="AI259" s="73"/>
      <c r="AJ259" s="73"/>
      <c r="AK259" s="73"/>
    </row>
    <row r="260" spans="1:37" ht="20.149999999999999" customHeight="1" x14ac:dyDescent="0.2">
      <c r="A260" s="5" t="s">
        <v>28</v>
      </c>
      <c r="B260" s="6" t="s">
        <v>229</v>
      </c>
      <c r="C260" s="7" t="s">
        <v>31</v>
      </c>
      <c r="D260" s="113" t="s">
        <v>837</v>
      </c>
      <c r="E260" s="50" t="s">
        <v>149</v>
      </c>
      <c r="F260" s="50" t="s">
        <v>149</v>
      </c>
      <c r="G260" s="48"/>
      <c r="H260" s="48"/>
      <c r="I260" s="49"/>
      <c r="J260" s="48"/>
      <c r="K260" s="48"/>
      <c r="L260" s="49"/>
      <c r="M260" s="49"/>
      <c r="N260" s="49"/>
      <c r="O260" s="124"/>
      <c r="P260" s="61"/>
      <c r="Q260" s="69"/>
      <c r="R260" s="60" t="s">
        <v>149</v>
      </c>
      <c r="S260" s="60"/>
      <c r="T260" s="61"/>
      <c r="U260" s="76"/>
      <c r="V260" s="60"/>
      <c r="W260" s="59" t="s">
        <v>149</v>
      </c>
      <c r="AD260" s="82"/>
      <c r="AE260" s="73"/>
      <c r="AF260" s="73"/>
      <c r="AG260" s="73"/>
      <c r="AH260" s="73"/>
      <c r="AI260" s="73"/>
      <c r="AJ260" s="73"/>
      <c r="AK260" s="73"/>
    </row>
    <row r="261" spans="1:37" ht="20.149999999999999" customHeight="1" x14ac:dyDescent="0.2">
      <c r="A261" s="31">
        <f>COUNTIF(A258:A260,"徳島県")</f>
        <v>3</v>
      </c>
      <c r="B261" s="32">
        <f>COUNTIF(B258:B260,"＊")</f>
        <v>2</v>
      </c>
      <c r="C261" s="35"/>
      <c r="D261" s="38" t="s">
        <v>511</v>
      </c>
      <c r="E261" s="52">
        <f t="shared" ref="E261:J261" si="81">COUNTIF(E258:E260,"○")</f>
        <v>2</v>
      </c>
      <c r="F261" s="52">
        <f t="shared" si="81"/>
        <v>2</v>
      </c>
      <c r="G261" s="52">
        <f t="shared" si="81"/>
        <v>0</v>
      </c>
      <c r="H261" s="52">
        <f t="shared" si="81"/>
        <v>0</v>
      </c>
      <c r="I261" s="52">
        <f t="shared" si="81"/>
        <v>0</v>
      </c>
      <c r="J261" s="52">
        <f t="shared" si="81"/>
        <v>1</v>
      </c>
      <c r="K261" s="52">
        <f t="shared" ref="K261:V261" si="82">COUNTIF(K258:K260,"○")</f>
        <v>0</v>
      </c>
      <c r="L261" s="52">
        <f>COUNTIF(L258:L260,"○")</f>
        <v>0</v>
      </c>
      <c r="M261" s="52">
        <f>COUNTIF(M258:M260,"○")</f>
        <v>0</v>
      </c>
      <c r="N261" s="52">
        <f>COUNTIF(N258:N260,"○")</f>
        <v>0</v>
      </c>
      <c r="O261" s="52">
        <f t="shared" si="82"/>
        <v>0</v>
      </c>
      <c r="P261" s="62">
        <f t="shared" si="82"/>
        <v>0</v>
      </c>
      <c r="Q261" s="66">
        <f t="shared" si="82"/>
        <v>1</v>
      </c>
      <c r="R261" s="52">
        <f t="shared" si="82"/>
        <v>2</v>
      </c>
      <c r="S261" s="52">
        <f t="shared" si="82"/>
        <v>0</v>
      </c>
      <c r="T261" s="62">
        <f t="shared" si="82"/>
        <v>0</v>
      </c>
      <c r="U261" s="78"/>
      <c r="V261" s="52">
        <f t="shared" si="82"/>
        <v>0</v>
      </c>
      <c r="W261" s="52">
        <f t="shared" ref="W261:AK261" si="83">COUNTIF(W258:W260,"○")</f>
        <v>1</v>
      </c>
      <c r="X261" s="52">
        <f t="shared" si="83"/>
        <v>0</v>
      </c>
      <c r="Y261" s="52">
        <f t="shared" si="83"/>
        <v>0</v>
      </c>
      <c r="Z261" s="52">
        <f t="shared" si="83"/>
        <v>1</v>
      </c>
      <c r="AA261" s="52">
        <f t="shared" si="83"/>
        <v>0</v>
      </c>
      <c r="AB261" s="52">
        <f t="shared" si="83"/>
        <v>0</v>
      </c>
      <c r="AC261" s="62">
        <f t="shared" si="83"/>
        <v>0</v>
      </c>
      <c r="AD261" s="83">
        <f t="shared" si="83"/>
        <v>0</v>
      </c>
      <c r="AE261" s="52">
        <f t="shared" si="83"/>
        <v>1</v>
      </c>
      <c r="AF261" s="52">
        <f t="shared" si="83"/>
        <v>0</v>
      </c>
      <c r="AG261" s="52">
        <f t="shared" si="83"/>
        <v>0</v>
      </c>
      <c r="AH261" s="52">
        <f t="shared" si="83"/>
        <v>0</v>
      </c>
      <c r="AI261" s="52">
        <f t="shared" si="83"/>
        <v>0</v>
      </c>
      <c r="AJ261" s="52">
        <f t="shared" si="83"/>
        <v>0</v>
      </c>
      <c r="AK261" s="52">
        <f t="shared" si="83"/>
        <v>0</v>
      </c>
    </row>
    <row r="262" spans="1:37" ht="20.149999999999999" customHeight="1" x14ac:dyDescent="0.2">
      <c r="A262" s="91" t="s">
        <v>33</v>
      </c>
      <c r="B262" s="160" t="s">
        <v>668</v>
      </c>
      <c r="C262" s="93" t="s">
        <v>34</v>
      </c>
      <c r="D262" s="94" t="s">
        <v>35</v>
      </c>
      <c r="E262" s="96"/>
      <c r="F262" s="48"/>
      <c r="G262" s="48"/>
      <c r="H262" s="48"/>
      <c r="I262" s="49"/>
      <c r="J262" s="48" t="s">
        <v>149</v>
      </c>
      <c r="K262" s="48"/>
      <c r="L262" s="49"/>
      <c r="M262" s="49"/>
      <c r="N262" s="49"/>
      <c r="O262" s="124"/>
      <c r="P262" s="61"/>
      <c r="Q262" s="69"/>
      <c r="R262" s="60" t="s">
        <v>149</v>
      </c>
      <c r="S262" s="60"/>
      <c r="T262" s="61"/>
      <c r="U262" s="76"/>
      <c r="V262" s="60"/>
      <c r="AA262" s="59" t="s">
        <v>669</v>
      </c>
      <c r="AD262" s="82"/>
      <c r="AE262" s="73"/>
      <c r="AF262" s="73"/>
      <c r="AG262" s="73"/>
      <c r="AH262" s="73"/>
      <c r="AI262" s="73"/>
      <c r="AJ262" s="73"/>
      <c r="AK262" s="73"/>
    </row>
    <row r="263" spans="1:37" ht="20.149999999999999" customHeight="1" x14ac:dyDescent="0.2">
      <c r="A263" s="5" t="s">
        <v>33</v>
      </c>
      <c r="B263" s="6" t="s">
        <v>206</v>
      </c>
      <c r="C263" s="7" t="s">
        <v>36</v>
      </c>
      <c r="D263" s="9" t="s">
        <v>37</v>
      </c>
      <c r="E263" s="50" t="s">
        <v>494</v>
      </c>
      <c r="F263" s="50" t="s">
        <v>494</v>
      </c>
      <c r="G263" s="50" t="s">
        <v>494</v>
      </c>
      <c r="H263" s="48"/>
      <c r="I263" s="49"/>
      <c r="J263" s="48"/>
      <c r="K263" s="48"/>
      <c r="L263" s="49"/>
      <c r="M263" s="49"/>
      <c r="N263" s="49"/>
      <c r="O263" s="124"/>
      <c r="P263" s="61"/>
      <c r="Q263" s="69"/>
      <c r="R263" s="60" t="s">
        <v>149</v>
      </c>
      <c r="S263" s="60"/>
      <c r="T263" s="61"/>
      <c r="U263" s="76"/>
      <c r="V263" s="60"/>
      <c r="W263" s="59" t="s">
        <v>149</v>
      </c>
      <c r="AD263" s="82"/>
      <c r="AE263" s="73"/>
      <c r="AF263" s="73"/>
      <c r="AG263" s="73"/>
      <c r="AH263" s="73"/>
      <c r="AI263" s="73"/>
      <c r="AJ263" s="73"/>
      <c r="AK263" s="73"/>
    </row>
    <row r="264" spans="1:37" ht="20.149999999999999" customHeight="1" x14ac:dyDescent="0.2">
      <c r="A264" s="5" t="s">
        <v>33</v>
      </c>
      <c r="B264" s="6" t="s">
        <v>206</v>
      </c>
      <c r="C264" s="7" t="s">
        <v>38</v>
      </c>
      <c r="D264" s="113" t="s">
        <v>768</v>
      </c>
      <c r="E264" s="50"/>
      <c r="F264" s="48"/>
      <c r="G264" s="48"/>
      <c r="H264" s="48"/>
      <c r="I264" s="49"/>
      <c r="J264" s="48" t="s">
        <v>149</v>
      </c>
      <c r="K264" s="48"/>
      <c r="L264" s="49"/>
      <c r="M264" s="49"/>
      <c r="N264" s="49"/>
      <c r="O264" s="124"/>
      <c r="P264" s="61"/>
      <c r="Q264" s="69" t="s">
        <v>149</v>
      </c>
      <c r="R264" s="60"/>
      <c r="S264" s="60"/>
      <c r="T264" s="61"/>
      <c r="U264" s="76"/>
      <c r="V264" s="60"/>
      <c r="AA264" s="59" t="s">
        <v>149</v>
      </c>
      <c r="AD264" s="82"/>
      <c r="AE264" s="73"/>
      <c r="AF264" s="73"/>
      <c r="AG264" s="73"/>
      <c r="AH264" s="73"/>
      <c r="AI264" s="73"/>
      <c r="AJ264" s="73"/>
      <c r="AK264" s="73"/>
    </row>
    <row r="265" spans="1:37" ht="20.149999999999999" customHeight="1" x14ac:dyDescent="0.2">
      <c r="A265" s="31">
        <f>COUNTIF(A262:A264,"香川県")</f>
        <v>3</v>
      </c>
      <c r="B265" s="32">
        <f>COUNTIF(B262:B264,"＊")</f>
        <v>3</v>
      </c>
      <c r="C265" s="35"/>
      <c r="D265" s="38" t="s">
        <v>512</v>
      </c>
      <c r="E265" s="52">
        <f t="shared" ref="E265:J265" si="84">COUNTIF(E262:E264,"○")</f>
        <v>1</v>
      </c>
      <c r="F265" s="52">
        <f t="shared" si="84"/>
        <v>1</v>
      </c>
      <c r="G265" s="52">
        <f t="shared" si="84"/>
        <v>1</v>
      </c>
      <c r="H265" s="52">
        <f t="shared" si="84"/>
        <v>0</v>
      </c>
      <c r="I265" s="52">
        <f t="shared" si="84"/>
        <v>0</v>
      </c>
      <c r="J265" s="52">
        <f t="shared" si="84"/>
        <v>2</v>
      </c>
      <c r="K265" s="52">
        <f t="shared" ref="K265:V265" si="85">COUNTIF(K262:K264,"○")</f>
        <v>0</v>
      </c>
      <c r="L265" s="52">
        <f>COUNTIF(L262:L264,"○")</f>
        <v>0</v>
      </c>
      <c r="M265" s="52">
        <f>COUNTIF(M262:M264,"○")</f>
        <v>0</v>
      </c>
      <c r="N265" s="52">
        <f>COUNTIF(N262:N264,"○")</f>
        <v>0</v>
      </c>
      <c r="O265" s="52">
        <f t="shared" si="85"/>
        <v>0</v>
      </c>
      <c r="P265" s="62">
        <f t="shared" si="85"/>
        <v>0</v>
      </c>
      <c r="Q265" s="66">
        <f t="shared" si="85"/>
        <v>1</v>
      </c>
      <c r="R265" s="52">
        <f t="shared" si="85"/>
        <v>2</v>
      </c>
      <c r="S265" s="52">
        <f t="shared" si="85"/>
        <v>0</v>
      </c>
      <c r="T265" s="62">
        <f t="shared" si="85"/>
        <v>0</v>
      </c>
      <c r="U265" s="78"/>
      <c r="V265" s="52">
        <f t="shared" si="85"/>
        <v>0</v>
      </c>
      <c r="W265" s="52">
        <f t="shared" ref="W265:AK265" si="86">COUNTIF(W262:W264,"○")</f>
        <v>1</v>
      </c>
      <c r="X265" s="52">
        <f t="shared" si="86"/>
        <v>0</v>
      </c>
      <c r="Y265" s="52">
        <f t="shared" si="86"/>
        <v>0</v>
      </c>
      <c r="Z265" s="52">
        <f t="shared" si="86"/>
        <v>0</v>
      </c>
      <c r="AA265" s="52">
        <f t="shared" si="86"/>
        <v>2</v>
      </c>
      <c r="AB265" s="52">
        <f t="shared" si="86"/>
        <v>0</v>
      </c>
      <c r="AC265" s="62">
        <f t="shared" si="86"/>
        <v>0</v>
      </c>
      <c r="AD265" s="83">
        <f t="shared" si="86"/>
        <v>0</v>
      </c>
      <c r="AE265" s="52">
        <f t="shared" si="86"/>
        <v>0</v>
      </c>
      <c r="AF265" s="52">
        <f t="shared" si="86"/>
        <v>0</v>
      </c>
      <c r="AG265" s="52">
        <f t="shared" si="86"/>
        <v>0</v>
      </c>
      <c r="AH265" s="52">
        <f t="shared" si="86"/>
        <v>0</v>
      </c>
      <c r="AI265" s="52">
        <f t="shared" si="86"/>
        <v>0</v>
      </c>
      <c r="AJ265" s="52">
        <f t="shared" si="86"/>
        <v>0</v>
      </c>
      <c r="AK265" s="52">
        <f t="shared" si="86"/>
        <v>0</v>
      </c>
    </row>
    <row r="266" spans="1:37" ht="20.149999999999999" customHeight="1" x14ac:dyDescent="0.2">
      <c r="A266" s="5" t="s">
        <v>39</v>
      </c>
      <c r="B266" s="6" t="s">
        <v>206</v>
      </c>
      <c r="C266" s="7" t="s">
        <v>40</v>
      </c>
      <c r="D266" s="8" t="s">
        <v>41</v>
      </c>
      <c r="E266" s="50" t="s">
        <v>149</v>
      </c>
      <c r="F266" s="50" t="s">
        <v>149</v>
      </c>
      <c r="G266" s="50" t="s">
        <v>149</v>
      </c>
      <c r="H266" s="48"/>
      <c r="I266" s="49"/>
      <c r="J266" s="48"/>
      <c r="K266" s="48"/>
      <c r="L266" s="49"/>
      <c r="M266" s="49"/>
      <c r="N266" s="49"/>
      <c r="O266" s="124"/>
      <c r="P266" s="61"/>
      <c r="Q266" s="69"/>
      <c r="R266" s="60" t="s">
        <v>149</v>
      </c>
      <c r="S266" s="60"/>
      <c r="T266" s="61"/>
      <c r="U266" s="76"/>
      <c r="V266" s="60"/>
      <c r="W266" s="59" t="s">
        <v>149</v>
      </c>
      <c r="AD266" s="82"/>
      <c r="AE266" s="73"/>
      <c r="AF266" s="73"/>
      <c r="AG266" s="73"/>
      <c r="AH266" s="73"/>
      <c r="AI266" s="73"/>
      <c r="AJ266" s="73"/>
      <c r="AK266" s="73"/>
    </row>
    <row r="267" spans="1:37" ht="20.149999999999999" customHeight="1" x14ac:dyDescent="0.2">
      <c r="A267" s="5" t="s">
        <v>39</v>
      </c>
      <c r="B267" s="6" t="s">
        <v>206</v>
      </c>
      <c r="C267" s="7" t="s">
        <v>42</v>
      </c>
      <c r="D267" s="8" t="s">
        <v>43</v>
      </c>
      <c r="E267" s="50"/>
      <c r="F267" s="48"/>
      <c r="G267" s="48"/>
      <c r="H267" s="48"/>
      <c r="I267" s="49"/>
      <c r="J267" s="48" t="s">
        <v>494</v>
      </c>
      <c r="K267" s="48"/>
      <c r="L267" s="49"/>
      <c r="M267" s="49"/>
      <c r="N267" s="49"/>
      <c r="O267" s="124"/>
      <c r="P267" s="61"/>
      <c r="Q267" s="69"/>
      <c r="R267" s="60" t="s">
        <v>149</v>
      </c>
      <c r="S267" s="60"/>
      <c r="T267" s="61"/>
      <c r="U267" s="76"/>
      <c r="V267" s="60"/>
      <c r="AA267" s="59" t="s">
        <v>577</v>
      </c>
      <c r="AD267" s="82"/>
      <c r="AE267" s="73"/>
      <c r="AF267" s="73"/>
      <c r="AG267" s="73"/>
      <c r="AH267" s="73"/>
      <c r="AI267" s="73"/>
      <c r="AJ267" s="73"/>
      <c r="AK267" s="73"/>
    </row>
    <row r="268" spans="1:37" ht="20.149999999999999" customHeight="1" x14ac:dyDescent="0.2">
      <c r="A268" s="5" t="s">
        <v>39</v>
      </c>
      <c r="B268" s="6" t="s">
        <v>206</v>
      </c>
      <c r="C268" s="7" t="s">
        <v>44</v>
      </c>
      <c r="D268" s="8" t="s">
        <v>850</v>
      </c>
      <c r="E268" s="50"/>
      <c r="F268" s="48"/>
      <c r="G268" s="48"/>
      <c r="H268" s="48"/>
      <c r="I268" s="49"/>
      <c r="J268" s="48" t="s">
        <v>494</v>
      </c>
      <c r="K268" s="48"/>
      <c r="L268" s="49"/>
      <c r="M268" s="49"/>
      <c r="N268" s="49"/>
      <c r="O268" s="124"/>
      <c r="P268" s="61"/>
      <c r="Q268" s="69"/>
      <c r="R268" s="60" t="s">
        <v>149</v>
      </c>
      <c r="S268" s="60"/>
      <c r="T268" s="61"/>
      <c r="U268" s="76"/>
      <c r="V268" s="60"/>
      <c r="AA268" s="59" t="s">
        <v>149</v>
      </c>
      <c r="AD268" s="82"/>
      <c r="AE268" s="73"/>
      <c r="AF268" s="73"/>
      <c r="AG268" s="73"/>
      <c r="AH268" s="73"/>
      <c r="AI268" s="73"/>
      <c r="AJ268" s="73"/>
      <c r="AK268" s="73"/>
    </row>
    <row r="269" spans="1:37" ht="20.149999999999999" customHeight="1" x14ac:dyDescent="0.2">
      <c r="A269" s="5" t="s">
        <v>39</v>
      </c>
      <c r="B269" s="6" t="s">
        <v>12</v>
      </c>
      <c r="C269" s="7"/>
      <c r="D269" s="101" t="s">
        <v>769</v>
      </c>
      <c r="E269" s="50"/>
      <c r="F269" s="48"/>
      <c r="G269" s="48"/>
      <c r="H269" s="48"/>
      <c r="I269" s="49"/>
      <c r="J269" s="48"/>
      <c r="K269" s="48" t="s">
        <v>650</v>
      </c>
      <c r="L269" s="48"/>
      <c r="M269" s="48"/>
      <c r="N269" s="48" t="s">
        <v>635</v>
      </c>
      <c r="O269" s="124"/>
      <c r="P269" s="61"/>
      <c r="Q269" s="69"/>
      <c r="R269" s="60" t="s">
        <v>635</v>
      </c>
      <c r="S269" s="60"/>
      <c r="T269" s="61"/>
      <c r="U269" s="76"/>
      <c r="V269" s="60"/>
      <c r="AC269" s="59" t="s">
        <v>635</v>
      </c>
      <c r="AD269" s="82"/>
      <c r="AE269" s="73"/>
      <c r="AF269" s="73"/>
      <c r="AG269" s="73"/>
      <c r="AH269" s="73"/>
      <c r="AI269" s="73"/>
      <c r="AJ269" s="73"/>
      <c r="AK269" s="73"/>
    </row>
    <row r="270" spans="1:37" ht="20.149999999999999" customHeight="1" x14ac:dyDescent="0.2">
      <c r="A270" s="116" t="s">
        <v>39</v>
      </c>
      <c r="B270" s="115" t="s">
        <v>188</v>
      </c>
      <c r="C270" s="7"/>
      <c r="D270" s="101" t="s">
        <v>770</v>
      </c>
      <c r="E270" s="119" t="s">
        <v>673</v>
      </c>
      <c r="F270" s="48"/>
      <c r="G270" s="48" t="s">
        <v>673</v>
      </c>
      <c r="H270" s="48"/>
      <c r="I270" s="49"/>
      <c r="J270" s="48"/>
      <c r="K270" s="48"/>
      <c r="L270" s="48"/>
      <c r="M270" s="48"/>
      <c r="N270" s="48"/>
      <c r="O270" s="124"/>
      <c r="P270" s="61"/>
      <c r="Q270" s="69"/>
      <c r="R270" s="60" t="s">
        <v>146</v>
      </c>
      <c r="S270" s="60"/>
      <c r="T270" s="61"/>
      <c r="U270" s="76"/>
      <c r="V270" s="60"/>
      <c r="AD270" s="82"/>
      <c r="AE270" s="73" t="s">
        <v>785</v>
      </c>
      <c r="AF270" s="73"/>
      <c r="AG270" s="73"/>
      <c r="AH270" s="73"/>
      <c r="AI270" s="73"/>
      <c r="AJ270" s="73"/>
      <c r="AK270" s="73"/>
    </row>
    <row r="271" spans="1:37" ht="20.149999999999999" customHeight="1" x14ac:dyDescent="0.2">
      <c r="A271" s="31">
        <f>COUNTIF(A266:A270,"愛媛県")</f>
        <v>5</v>
      </c>
      <c r="B271" s="32">
        <f>COUNTIF(B266:B270,"＊")</f>
        <v>4</v>
      </c>
      <c r="C271" s="35"/>
      <c r="D271" s="38" t="s">
        <v>513</v>
      </c>
      <c r="E271" s="52">
        <f>COUNTIF(E266:E270,"○")</f>
        <v>2</v>
      </c>
      <c r="F271" s="52">
        <f t="shared" ref="F271:AB271" si="87">COUNTIF(F266:F270,"○")</f>
        <v>1</v>
      </c>
      <c r="G271" s="52">
        <f t="shared" si="87"/>
        <v>2</v>
      </c>
      <c r="H271" s="52">
        <f t="shared" si="87"/>
        <v>0</v>
      </c>
      <c r="I271" s="52">
        <f t="shared" si="87"/>
        <v>0</v>
      </c>
      <c r="J271" s="52">
        <f>COUNTIF(J266:J270,"○")</f>
        <v>2</v>
      </c>
      <c r="K271" s="52">
        <f t="shared" si="87"/>
        <v>1</v>
      </c>
      <c r="L271" s="52">
        <f t="shared" si="87"/>
        <v>0</v>
      </c>
      <c r="M271" s="52">
        <f t="shared" si="87"/>
        <v>0</v>
      </c>
      <c r="N271" s="52">
        <f t="shared" si="87"/>
        <v>1</v>
      </c>
      <c r="O271" s="52">
        <f t="shared" si="87"/>
        <v>0</v>
      </c>
      <c r="P271" s="52">
        <f t="shared" si="87"/>
        <v>0</v>
      </c>
      <c r="Q271" s="52">
        <f t="shared" si="87"/>
        <v>0</v>
      </c>
      <c r="R271" s="52">
        <f t="shared" si="87"/>
        <v>5</v>
      </c>
      <c r="S271" s="52">
        <f t="shared" si="87"/>
        <v>0</v>
      </c>
      <c r="T271" s="52">
        <f t="shared" si="87"/>
        <v>0</v>
      </c>
      <c r="U271" s="52">
        <f t="shared" si="87"/>
        <v>0</v>
      </c>
      <c r="V271" s="52">
        <f t="shared" si="87"/>
        <v>0</v>
      </c>
      <c r="W271" s="52">
        <f t="shared" si="87"/>
        <v>1</v>
      </c>
      <c r="X271" s="52">
        <f t="shared" si="87"/>
        <v>0</v>
      </c>
      <c r="Y271" s="52">
        <f t="shared" si="87"/>
        <v>0</v>
      </c>
      <c r="Z271" s="52">
        <f t="shared" si="87"/>
        <v>0</v>
      </c>
      <c r="AA271" s="52">
        <f t="shared" si="87"/>
        <v>2</v>
      </c>
      <c r="AB271" s="52">
        <f t="shared" si="87"/>
        <v>0</v>
      </c>
      <c r="AC271" s="52">
        <f>COUNTIF(AC266:AC270,"○")</f>
        <v>1</v>
      </c>
      <c r="AD271" s="52">
        <f t="shared" ref="AD271:AK271" si="88">COUNTIF(AD266:AD270,"○")</f>
        <v>0</v>
      </c>
      <c r="AE271" s="52">
        <f t="shared" si="88"/>
        <v>1</v>
      </c>
      <c r="AF271" s="52">
        <f t="shared" si="88"/>
        <v>0</v>
      </c>
      <c r="AG271" s="52">
        <f t="shared" si="88"/>
        <v>0</v>
      </c>
      <c r="AH271" s="52">
        <f t="shared" si="88"/>
        <v>0</v>
      </c>
      <c r="AI271" s="52">
        <f t="shared" si="88"/>
        <v>0</v>
      </c>
      <c r="AJ271" s="52">
        <f t="shared" si="88"/>
        <v>0</v>
      </c>
      <c r="AK271" s="52">
        <f t="shared" si="88"/>
        <v>0</v>
      </c>
    </row>
    <row r="272" spans="1:37" ht="20.149999999999999" customHeight="1" x14ac:dyDescent="0.2">
      <c r="A272" s="5" t="s">
        <v>45</v>
      </c>
      <c r="B272" s="6" t="s">
        <v>206</v>
      </c>
      <c r="C272" s="7" t="s">
        <v>46</v>
      </c>
      <c r="D272" s="8" t="s">
        <v>47</v>
      </c>
      <c r="E272" s="50" t="s">
        <v>146</v>
      </c>
      <c r="F272" s="50" t="s">
        <v>146</v>
      </c>
      <c r="G272" s="50" t="s">
        <v>146</v>
      </c>
      <c r="H272" s="48"/>
      <c r="I272" s="49"/>
      <c r="J272" s="48"/>
      <c r="K272" s="48"/>
      <c r="L272" s="49"/>
      <c r="M272" s="49"/>
      <c r="N272" s="49"/>
      <c r="O272" s="124"/>
      <c r="P272" s="61"/>
      <c r="Q272" s="69"/>
      <c r="R272" s="60" t="s">
        <v>149</v>
      </c>
      <c r="S272" s="60"/>
      <c r="T272" s="61"/>
      <c r="U272" s="76"/>
      <c r="V272" s="60"/>
      <c r="W272" s="59" t="s">
        <v>149</v>
      </c>
      <c r="AD272" s="82"/>
      <c r="AE272" s="73"/>
      <c r="AF272" s="73"/>
      <c r="AG272" s="73"/>
      <c r="AH272" s="73"/>
      <c r="AI272" s="73"/>
      <c r="AJ272" s="73"/>
      <c r="AK272" s="73"/>
    </row>
    <row r="273" spans="1:37" ht="20.149999999999999" customHeight="1" x14ac:dyDescent="0.2">
      <c r="A273" s="116" t="s">
        <v>45</v>
      </c>
      <c r="B273" s="115" t="s">
        <v>771</v>
      </c>
      <c r="C273" s="7"/>
      <c r="D273" s="113" t="s">
        <v>772</v>
      </c>
      <c r="E273" s="119" t="s">
        <v>747</v>
      </c>
      <c r="F273" s="119" t="s">
        <v>747</v>
      </c>
      <c r="G273" s="50"/>
      <c r="H273" s="48"/>
      <c r="I273" s="49"/>
      <c r="J273" s="48"/>
      <c r="K273" s="48"/>
      <c r="L273" s="49"/>
      <c r="M273" s="49"/>
      <c r="N273" s="49"/>
      <c r="O273" s="124"/>
      <c r="P273" s="61"/>
      <c r="Q273" s="69"/>
      <c r="R273" s="60" t="s">
        <v>747</v>
      </c>
      <c r="S273" s="60"/>
      <c r="T273" s="61"/>
      <c r="U273" s="76"/>
      <c r="V273" s="60"/>
      <c r="W273" s="59" t="s">
        <v>747</v>
      </c>
      <c r="AD273" s="82"/>
      <c r="AE273" s="73"/>
      <c r="AF273" s="73"/>
      <c r="AG273" s="73"/>
      <c r="AH273" s="73"/>
      <c r="AI273" s="73"/>
      <c r="AJ273" s="73"/>
      <c r="AK273" s="73"/>
    </row>
    <row r="274" spans="1:37" ht="20.149999999999999" customHeight="1" x14ac:dyDescent="0.2">
      <c r="A274" s="31">
        <f>COUNTIF(A272:A273,"高知県")</f>
        <v>2</v>
      </c>
      <c r="B274" s="32">
        <f>COUNTIF(B272:B273,"＊")</f>
        <v>2</v>
      </c>
      <c r="C274" s="35"/>
      <c r="D274" s="38" t="s">
        <v>514</v>
      </c>
      <c r="E274" s="52">
        <f>COUNTIF(E272:E273,"○")</f>
        <v>2</v>
      </c>
      <c r="F274" s="52">
        <f t="shared" ref="F274:V274" si="89">COUNTIF(F272:F273,"○")</f>
        <v>2</v>
      </c>
      <c r="G274" s="52">
        <f t="shared" si="89"/>
        <v>1</v>
      </c>
      <c r="H274" s="52">
        <f t="shared" si="89"/>
        <v>0</v>
      </c>
      <c r="I274" s="52">
        <f t="shared" si="89"/>
        <v>0</v>
      </c>
      <c r="J274" s="52">
        <f>COUNTIF(J272:J273,"○")</f>
        <v>0</v>
      </c>
      <c r="K274" s="52">
        <f t="shared" si="89"/>
        <v>0</v>
      </c>
      <c r="L274" s="52">
        <f t="shared" si="89"/>
        <v>0</v>
      </c>
      <c r="M274" s="52">
        <f t="shared" si="89"/>
        <v>0</v>
      </c>
      <c r="N274" s="52">
        <f t="shared" si="89"/>
        <v>0</v>
      </c>
      <c r="O274" s="52">
        <f t="shared" si="89"/>
        <v>0</v>
      </c>
      <c r="P274" s="52">
        <f t="shared" si="89"/>
        <v>0</v>
      </c>
      <c r="Q274" s="52">
        <f t="shared" si="89"/>
        <v>0</v>
      </c>
      <c r="R274" s="52">
        <f t="shared" si="89"/>
        <v>2</v>
      </c>
      <c r="S274" s="52">
        <f t="shared" si="89"/>
        <v>0</v>
      </c>
      <c r="T274" s="52">
        <f t="shared" si="89"/>
        <v>0</v>
      </c>
      <c r="U274" s="78"/>
      <c r="V274" s="52">
        <f t="shared" si="89"/>
        <v>0</v>
      </c>
      <c r="W274" s="52">
        <f t="shared" ref="W274:AK274" si="90">COUNTIF(W272:W273,"○")</f>
        <v>2</v>
      </c>
      <c r="X274" s="52">
        <f t="shared" si="90"/>
        <v>0</v>
      </c>
      <c r="Y274" s="52">
        <f t="shared" si="90"/>
        <v>0</v>
      </c>
      <c r="Z274" s="52">
        <f t="shared" si="90"/>
        <v>0</v>
      </c>
      <c r="AA274" s="52">
        <f t="shared" si="90"/>
        <v>0</v>
      </c>
      <c r="AB274" s="52">
        <f t="shared" si="90"/>
        <v>0</v>
      </c>
      <c r="AC274" s="52">
        <f t="shared" si="90"/>
        <v>0</v>
      </c>
      <c r="AD274" s="52">
        <f t="shared" si="90"/>
        <v>0</v>
      </c>
      <c r="AE274" s="52">
        <f t="shared" si="90"/>
        <v>0</v>
      </c>
      <c r="AF274" s="52">
        <f t="shared" si="90"/>
        <v>0</v>
      </c>
      <c r="AG274" s="52">
        <f t="shared" si="90"/>
        <v>0</v>
      </c>
      <c r="AH274" s="52">
        <f t="shared" si="90"/>
        <v>0</v>
      </c>
      <c r="AI274" s="52">
        <f t="shared" si="90"/>
        <v>0</v>
      </c>
      <c r="AJ274" s="52">
        <f t="shared" si="90"/>
        <v>0</v>
      </c>
      <c r="AK274" s="52">
        <f t="shared" si="90"/>
        <v>0</v>
      </c>
    </row>
    <row r="275" spans="1:37" ht="20.149999999999999" customHeight="1" x14ac:dyDescent="0.2">
      <c r="A275" s="53">
        <f>A274+A271+A265+A261+A257+A251+A245+A240+A238+A235+A233+A230+A222+A208+A205</f>
        <v>58</v>
      </c>
      <c r="B275" s="53">
        <f>B274+B271+B265+B261+B257+B251+B245+B240+B238+B235+B233+B230+B222+B208+B205</f>
        <v>42</v>
      </c>
      <c r="C275" s="40"/>
      <c r="D275" s="41" t="s">
        <v>48</v>
      </c>
      <c r="E275" s="53">
        <f t="shared" ref="E275:T275" si="91">E274+E271+E265+E261+E257+E251+E245+E240+E238+E235+E233+E230+E222+E208+E205</f>
        <v>24</v>
      </c>
      <c r="F275" s="53">
        <f t="shared" si="91"/>
        <v>23</v>
      </c>
      <c r="G275" s="53">
        <f t="shared" si="91"/>
        <v>11</v>
      </c>
      <c r="H275" s="53">
        <f t="shared" si="91"/>
        <v>0</v>
      </c>
      <c r="I275" s="53">
        <f t="shared" si="91"/>
        <v>1</v>
      </c>
      <c r="J275" s="53">
        <f t="shared" si="91"/>
        <v>25</v>
      </c>
      <c r="K275" s="53">
        <f t="shared" si="91"/>
        <v>5</v>
      </c>
      <c r="L275" s="53">
        <f t="shared" si="91"/>
        <v>4</v>
      </c>
      <c r="M275" s="53">
        <f t="shared" si="91"/>
        <v>0</v>
      </c>
      <c r="N275" s="53">
        <f t="shared" si="91"/>
        <v>1</v>
      </c>
      <c r="O275" s="53">
        <f t="shared" si="91"/>
        <v>1</v>
      </c>
      <c r="P275" s="63">
        <f t="shared" si="91"/>
        <v>2</v>
      </c>
      <c r="Q275" s="67">
        <f t="shared" si="91"/>
        <v>9</v>
      </c>
      <c r="R275" s="53">
        <f t="shared" si="91"/>
        <v>46</v>
      </c>
      <c r="S275" s="53">
        <f t="shared" si="91"/>
        <v>2</v>
      </c>
      <c r="T275" s="63">
        <f t="shared" si="91"/>
        <v>1</v>
      </c>
      <c r="U275" s="79"/>
      <c r="V275" s="53">
        <f t="shared" ref="V275:AK275" si="92">V274+V271+V265+V261+V257+V251+V245+V240+V238+V235+V233+V230+V222+V208+V205</f>
        <v>0</v>
      </c>
      <c r="W275" s="53">
        <f t="shared" si="92"/>
        <v>22</v>
      </c>
      <c r="X275" s="53">
        <f t="shared" si="92"/>
        <v>0</v>
      </c>
      <c r="Y275" s="53">
        <f t="shared" si="92"/>
        <v>1</v>
      </c>
      <c r="Z275" s="53">
        <f t="shared" si="92"/>
        <v>3</v>
      </c>
      <c r="AA275" s="53">
        <f t="shared" si="92"/>
        <v>13</v>
      </c>
      <c r="AB275" s="53">
        <f t="shared" si="92"/>
        <v>0</v>
      </c>
      <c r="AC275" s="63">
        <f t="shared" si="92"/>
        <v>3</v>
      </c>
      <c r="AD275" s="84">
        <f t="shared" si="92"/>
        <v>0</v>
      </c>
      <c r="AE275" s="53">
        <f t="shared" si="92"/>
        <v>2</v>
      </c>
      <c r="AF275" s="53">
        <f t="shared" si="92"/>
        <v>0</v>
      </c>
      <c r="AG275" s="53">
        <f t="shared" si="92"/>
        <v>0</v>
      </c>
      <c r="AH275" s="53">
        <f t="shared" si="92"/>
        <v>5</v>
      </c>
      <c r="AI275" s="53">
        <f t="shared" si="92"/>
        <v>4</v>
      </c>
      <c r="AJ275" s="53">
        <f t="shared" si="92"/>
        <v>1</v>
      </c>
      <c r="AK275" s="53">
        <f t="shared" si="92"/>
        <v>4</v>
      </c>
    </row>
    <row r="276" spans="1:37" ht="20.149999999999999" customHeight="1" x14ac:dyDescent="0.2">
      <c r="A276" s="5" t="s">
        <v>49</v>
      </c>
      <c r="B276" s="6" t="s">
        <v>192</v>
      </c>
      <c r="C276" s="7" t="s">
        <v>50</v>
      </c>
      <c r="D276" s="8" t="s">
        <v>51</v>
      </c>
      <c r="E276" s="50" t="s">
        <v>515</v>
      </c>
      <c r="F276" s="50" t="s">
        <v>515</v>
      </c>
      <c r="G276" s="48"/>
      <c r="H276" s="48"/>
      <c r="I276" s="49"/>
      <c r="J276" s="48"/>
      <c r="K276" s="48"/>
      <c r="L276" s="49"/>
      <c r="M276" s="49"/>
      <c r="N276" s="49"/>
      <c r="O276" s="124"/>
      <c r="P276" s="61"/>
      <c r="Q276" s="69"/>
      <c r="R276" s="60" t="s">
        <v>149</v>
      </c>
      <c r="S276" s="60"/>
      <c r="T276" s="61"/>
      <c r="U276" s="76"/>
      <c r="V276" s="60"/>
      <c r="W276" s="59" t="s">
        <v>149</v>
      </c>
      <c r="AD276" s="82"/>
      <c r="AE276" s="73"/>
      <c r="AF276" s="73"/>
      <c r="AG276" s="73"/>
      <c r="AH276" s="73"/>
      <c r="AI276" s="73"/>
      <c r="AJ276" s="73"/>
      <c r="AK276" s="73"/>
    </row>
    <row r="277" spans="1:37" ht="20.149999999999999" customHeight="1" x14ac:dyDescent="0.2">
      <c r="A277" s="10" t="s">
        <v>49</v>
      </c>
      <c r="B277" s="11" t="s">
        <v>188</v>
      </c>
      <c r="C277" s="12" t="s">
        <v>52</v>
      </c>
      <c r="D277" s="13" t="s">
        <v>53</v>
      </c>
      <c r="E277" s="51"/>
      <c r="F277" s="48"/>
      <c r="G277" s="48"/>
      <c r="H277" s="48"/>
      <c r="I277" s="49"/>
      <c r="J277" s="51" t="s">
        <v>494</v>
      </c>
      <c r="K277" s="48"/>
      <c r="L277" s="49"/>
      <c r="M277" s="49"/>
      <c r="N277" s="49"/>
      <c r="O277" s="128"/>
      <c r="P277" s="61"/>
      <c r="Q277" s="69" t="s">
        <v>149</v>
      </c>
      <c r="R277" s="60"/>
      <c r="S277" s="60"/>
      <c r="T277" s="61"/>
      <c r="U277" s="76"/>
      <c r="V277" s="60"/>
      <c r="AD277" s="82"/>
      <c r="AE277" s="73"/>
      <c r="AF277" s="73"/>
      <c r="AG277" s="73"/>
      <c r="AH277" s="73" t="s">
        <v>785</v>
      </c>
      <c r="AI277" s="73"/>
      <c r="AJ277" s="73"/>
      <c r="AK277" s="73"/>
    </row>
    <row r="278" spans="1:37" ht="20.149999999999999" customHeight="1" x14ac:dyDescent="0.2">
      <c r="A278" s="5" t="s">
        <v>49</v>
      </c>
      <c r="B278" s="6" t="s">
        <v>229</v>
      </c>
      <c r="C278" s="7" t="s">
        <v>54</v>
      </c>
      <c r="D278" s="113" t="s">
        <v>773</v>
      </c>
      <c r="E278" s="50"/>
      <c r="F278" s="48"/>
      <c r="G278" s="48"/>
      <c r="H278" s="48"/>
      <c r="I278" s="49"/>
      <c r="J278" s="48" t="s">
        <v>494</v>
      </c>
      <c r="K278" s="48"/>
      <c r="L278" s="49"/>
      <c r="M278" s="49"/>
      <c r="N278" s="49"/>
      <c r="O278" s="124"/>
      <c r="P278" s="61"/>
      <c r="Q278" s="69"/>
      <c r="R278" s="60" t="s">
        <v>149</v>
      </c>
      <c r="S278" s="60"/>
      <c r="T278" s="61"/>
      <c r="U278" s="76"/>
      <c r="V278" s="60"/>
      <c r="AA278" s="59" t="s">
        <v>149</v>
      </c>
      <c r="AD278" s="82"/>
      <c r="AE278" s="73"/>
      <c r="AF278" s="73"/>
      <c r="AG278" s="73"/>
      <c r="AH278" s="73"/>
      <c r="AI278" s="73"/>
      <c r="AJ278" s="73"/>
      <c r="AK278" s="73"/>
    </row>
    <row r="279" spans="1:37" ht="20.149999999999999" customHeight="1" x14ac:dyDescent="0.2">
      <c r="A279" s="5" t="s">
        <v>49</v>
      </c>
      <c r="B279" s="6" t="s">
        <v>243</v>
      </c>
      <c r="C279" s="7" t="s">
        <v>55</v>
      </c>
      <c r="D279" s="101" t="s">
        <v>56</v>
      </c>
      <c r="E279" s="50" t="s">
        <v>146</v>
      </c>
      <c r="F279" s="50" t="s">
        <v>146</v>
      </c>
      <c r="G279" s="119" t="s">
        <v>747</v>
      </c>
      <c r="H279" s="50" t="s">
        <v>146</v>
      </c>
      <c r="I279" s="49"/>
      <c r="J279" s="48"/>
      <c r="K279" s="48"/>
      <c r="L279" s="49"/>
      <c r="M279" s="49"/>
      <c r="N279" s="49"/>
      <c r="O279" s="124"/>
      <c r="P279" s="61"/>
      <c r="Q279" s="69"/>
      <c r="R279" s="60" t="s">
        <v>149</v>
      </c>
      <c r="S279" s="60"/>
      <c r="T279" s="61"/>
      <c r="U279" s="76"/>
      <c r="V279" s="60"/>
      <c r="W279" s="59" t="s">
        <v>149</v>
      </c>
      <c r="AD279" s="82"/>
      <c r="AE279" s="73"/>
      <c r="AF279" s="73"/>
      <c r="AG279" s="73"/>
      <c r="AH279" s="73"/>
      <c r="AI279" s="73"/>
      <c r="AJ279" s="73"/>
      <c r="AK279" s="73"/>
    </row>
    <row r="280" spans="1:37" ht="20.149999999999999" customHeight="1" x14ac:dyDescent="0.2">
      <c r="A280" s="5" t="s">
        <v>49</v>
      </c>
      <c r="B280" s="6" t="s">
        <v>161</v>
      </c>
      <c r="C280" s="7" t="s">
        <v>57</v>
      </c>
      <c r="D280" s="8" t="s">
        <v>58</v>
      </c>
      <c r="E280" s="50"/>
      <c r="F280" s="48"/>
      <c r="G280" s="48"/>
      <c r="H280" s="48"/>
      <c r="I280" s="49"/>
      <c r="J280" s="48" t="s">
        <v>146</v>
      </c>
      <c r="K280" s="48"/>
      <c r="L280" s="49"/>
      <c r="M280" s="49"/>
      <c r="N280" s="49"/>
      <c r="O280" s="124"/>
      <c r="P280" s="61"/>
      <c r="Q280" s="69"/>
      <c r="R280" s="60" t="s">
        <v>149</v>
      </c>
      <c r="S280" s="60"/>
      <c r="T280" s="61"/>
      <c r="U280" s="76"/>
      <c r="V280" s="60"/>
      <c r="AA280" s="59" t="s">
        <v>149</v>
      </c>
      <c r="AD280" s="82"/>
      <c r="AE280" s="73"/>
      <c r="AF280" s="73"/>
      <c r="AG280" s="73"/>
      <c r="AH280" s="73"/>
      <c r="AI280" s="73"/>
      <c r="AJ280" s="73"/>
      <c r="AK280" s="73"/>
    </row>
    <row r="281" spans="1:37" ht="20.149999999999999" customHeight="1" x14ac:dyDescent="0.2">
      <c r="A281" s="5" t="s">
        <v>49</v>
      </c>
      <c r="B281" s="6" t="s">
        <v>59</v>
      </c>
      <c r="C281" s="7" t="s">
        <v>60</v>
      </c>
      <c r="D281" s="113" t="s">
        <v>774</v>
      </c>
      <c r="E281" s="50" t="s">
        <v>525</v>
      </c>
      <c r="F281" s="50" t="s">
        <v>525</v>
      </c>
      <c r="G281" s="50"/>
      <c r="H281" s="48" t="s">
        <v>747</v>
      </c>
      <c r="I281" s="49"/>
      <c r="J281" s="48"/>
      <c r="K281" s="48"/>
      <c r="L281" s="49"/>
      <c r="M281" s="49"/>
      <c r="N281" s="49"/>
      <c r="O281" s="124"/>
      <c r="P281" s="61"/>
      <c r="Q281" s="69"/>
      <c r="R281" s="60" t="s">
        <v>149</v>
      </c>
      <c r="S281" s="60"/>
      <c r="T281" s="61"/>
      <c r="U281" s="76"/>
      <c r="V281" s="60"/>
      <c r="W281" s="59" t="s">
        <v>149</v>
      </c>
      <c r="AD281" s="82"/>
      <c r="AE281" s="73"/>
      <c r="AF281" s="73"/>
      <c r="AG281" s="73"/>
      <c r="AH281" s="73"/>
      <c r="AI281" s="73"/>
      <c r="AJ281" s="73"/>
      <c r="AK281" s="73"/>
    </row>
    <row r="282" spans="1:37" ht="20.149999999999999" customHeight="1" x14ac:dyDescent="0.2">
      <c r="A282" s="5" t="s">
        <v>49</v>
      </c>
      <c r="B282" s="6" t="s">
        <v>61</v>
      </c>
      <c r="C282" s="7" t="s">
        <v>62</v>
      </c>
      <c r="D282" s="120" t="s">
        <v>775</v>
      </c>
      <c r="E282" s="50" t="s">
        <v>525</v>
      </c>
      <c r="F282" s="50" t="s">
        <v>525</v>
      </c>
      <c r="G282" s="50"/>
      <c r="H282" s="50" t="s">
        <v>525</v>
      </c>
      <c r="I282" s="49"/>
      <c r="J282" s="48"/>
      <c r="K282" s="48"/>
      <c r="L282" s="49"/>
      <c r="M282" s="49"/>
      <c r="N282" s="49"/>
      <c r="O282" s="124"/>
      <c r="P282" s="61"/>
      <c r="Q282" s="69"/>
      <c r="R282" s="60" t="s">
        <v>149</v>
      </c>
      <c r="S282" s="60"/>
      <c r="T282" s="61"/>
      <c r="U282" s="76"/>
      <c r="V282" s="60"/>
      <c r="W282" s="59" t="s">
        <v>149</v>
      </c>
      <c r="AD282" s="82"/>
      <c r="AE282" s="73"/>
      <c r="AF282" s="73"/>
      <c r="AG282" s="73"/>
      <c r="AH282" s="73"/>
      <c r="AI282" s="73"/>
      <c r="AJ282" s="73"/>
      <c r="AK282" s="73"/>
    </row>
    <row r="283" spans="1:37" ht="20.149999999999999" customHeight="1" x14ac:dyDescent="0.2">
      <c r="A283" s="5" t="s">
        <v>49</v>
      </c>
      <c r="B283" s="6" t="s">
        <v>161</v>
      </c>
      <c r="C283" s="7" t="s">
        <v>63</v>
      </c>
      <c r="D283" s="8" t="s">
        <v>64</v>
      </c>
      <c r="E283" s="50"/>
      <c r="F283" s="48"/>
      <c r="G283" s="48"/>
      <c r="H283" s="48"/>
      <c r="I283" s="49"/>
      <c r="J283" s="48" t="s">
        <v>149</v>
      </c>
      <c r="K283" s="48"/>
      <c r="L283" s="49"/>
      <c r="M283" s="49"/>
      <c r="N283" s="49"/>
      <c r="O283" s="124"/>
      <c r="P283" s="61"/>
      <c r="Q283" s="69"/>
      <c r="R283" s="60" t="s">
        <v>149</v>
      </c>
      <c r="S283" s="60"/>
      <c r="T283" s="61"/>
      <c r="U283" s="76"/>
      <c r="V283" s="60"/>
      <c r="AA283" s="59" t="s">
        <v>577</v>
      </c>
      <c r="AD283" s="82"/>
      <c r="AE283" s="73"/>
      <c r="AF283" s="73"/>
      <c r="AG283" s="73"/>
      <c r="AH283" s="73"/>
      <c r="AI283" s="73"/>
      <c r="AJ283" s="73"/>
      <c r="AK283" s="73"/>
    </row>
    <row r="284" spans="1:37" ht="20.149999999999999" customHeight="1" x14ac:dyDescent="0.2">
      <c r="A284" s="5" t="s">
        <v>49</v>
      </c>
      <c r="B284" s="6" t="s">
        <v>229</v>
      </c>
      <c r="C284" s="7" t="s">
        <v>65</v>
      </c>
      <c r="D284" s="8" t="s">
        <v>66</v>
      </c>
      <c r="E284" s="50"/>
      <c r="F284" s="48"/>
      <c r="G284" s="48"/>
      <c r="H284" s="48"/>
      <c r="I284" s="49"/>
      <c r="J284" s="48" t="s">
        <v>149</v>
      </c>
      <c r="K284" s="48"/>
      <c r="L284" s="49"/>
      <c r="M284" s="49"/>
      <c r="N284" s="49"/>
      <c r="O284" s="124"/>
      <c r="P284" s="61"/>
      <c r="Q284" s="69"/>
      <c r="R284" s="60" t="s">
        <v>149</v>
      </c>
      <c r="S284" s="60"/>
      <c r="T284" s="61"/>
      <c r="U284" s="76"/>
      <c r="V284" s="60"/>
      <c r="AA284" s="59" t="s">
        <v>149</v>
      </c>
      <c r="AD284" s="82"/>
      <c r="AE284" s="73"/>
      <c r="AF284" s="73"/>
      <c r="AG284" s="73"/>
      <c r="AH284" s="73"/>
      <c r="AI284" s="73"/>
      <c r="AJ284" s="73"/>
      <c r="AK284" s="73"/>
    </row>
    <row r="285" spans="1:37" ht="20.149999999999999" customHeight="1" x14ac:dyDescent="0.2">
      <c r="A285" s="10" t="s">
        <v>49</v>
      </c>
      <c r="B285" s="11" t="s">
        <v>188</v>
      </c>
      <c r="C285" s="12" t="s">
        <v>67</v>
      </c>
      <c r="D285" s="13" t="s">
        <v>68</v>
      </c>
      <c r="E285" s="51"/>
      <c r="F285" s="55"/>
      <c r="G285" s="55"/>
      <c r="H285" s="55"/>
      <c r="I285" s="56"/>
      <c r="J285" s="55" t="s">
        <v>146</v>
      </c>
      <c r="K285" s="55"/>
      <c r="L285" s="56"/>
      <c r="M285" s="56"/>
      <c r="N285" s="56"/>
      <c r="O285" s="129"/>
      <c r="P285" s="61"/>
      <c r="Q285" s="69" t="s">
        <v>149</v>
      </c>
      <c r="R285" s="60"/>
      <c r="S285" s="60"/>
      <c r="T285" s="61"/>
      <c r="U285" s="76"/>
      <c r="V285" s="60"/>
      <c r="AD285" s="82"/>
      <c r="AE285" s="73"/>
      <c r="AF285" s="73"/>
      <c r="AG285" s="73"/>
      <c r="AH285" s="73" t="s">
        <v>149</v>
      </c>
      <c r="AI285" s="73"/>
      <c r="AJ285" s="73"/>
      <c r="AK285" s="73"/>
    </row>
    <row r="286" spans="1:37" ht="20.149999999999999" customHeight="1" x14ac:dyDescent="0.2">
      <c r="A286" s="5" t="s">
        <v>49</v>
      </c>
      <c r="B286" s="6" t="s">
        <v>229</v>
      </c>
      <c r="C286" s="7" t="s">
        <v>69</v>
      </c>
      <c r="D286" s="8" t="s">
        <v>70</v>
      </c>
      <c r="E286" s="50"/>
      <c r="F286" s="48"/>
      <c r="G286" s="48"/>
      <c r="H286" s="48"/>
      <c r="I286" s="49"/>
      <c r="J286" s="48" t="s">
        <v>146</v>
      </c>
      <c r="K286" s="48"/>
      <c r="L286" s="49"/>
      <c r="M286" s="49"/>
      <c r="N286" s="49"/>
      <c r="O286" s="124"/>
      <c r="P286" s="61"/>
      <c r="Q286" s="69"/>
      <c r="R286" s="60" t="s">
        <v>149</v>
      </c>
      <c r="S286" s="60"/>
      <c r="T286" s="61"/>
      <c r="U286" s="76"/>
      <c r="V286" s="60"/>
      <c r="AA286" s="59" t="s">
        <v>149</v>
      </c>
      <c r="AD286" s="82"/>
      <c r="AE286" s="73"/>
      <c r="AF286" s="73"/>
      <c r="AG286" s="73"/>
      <c r="AH286" s="73"/>
      <c r="AI286" s="73"/>
      <c r="AJ286" s="73"/>
      <c r="AK286" s="73"/>
    </row>
    <row r="287" spans="1:37" ht="20.149999999999999" customHeight="1" x14ac:dyDescent="0.2">
      <c r="A287" s="5" t="s">
        <v>49</v>
      </c>
      <c r="B287" s="6" t="s">
        <v>12</v>
      </c>
      <c r="C287" s="7"/>
      <c r="D287" s="101" t="s">
        <v>641</v>
      </c>
      <c r="E287" s="107" t="s">
        <v>635</v>
      </c>
      <c r="F287" s="48" t="s">
        <v>146</v>
      </c>
      <c r="G287" s="48"/>
      <c r="H287" s="48"/>
      <c r="I287" s="49"/>
      <c r="J287" s="48"/>
      <c r="K287" s="48"/>
      <c r="L287" s="49"/>
      <c r="M287" s="49"/>
      <c r="N287" s="49"/>
      <c r="O287" s="124"/>
      <c r="P287" s="61"/>
      <c r="Q287" s="69"/>
      <c r="R287" s="60" t="s">
        <v>146</v>
      </c>
      <c r="S287" s="60"/>
      <c r="T287" s="61"/>
      <c r="U287" s="76"/>
      <c r="V287" s="60"/>
      <c r="W287" s="59" t="s">
        <v>635</v>
      </c>
      <c r="AD287" s="82"/>
      <c r="AE287" s="73"/>
      <c r="AF287" s="73"/>
      <c r="AG287" s="73"/>
      <c r="AH287" s="73"/>
      <c r="AI287" s="73"/>
      <c r="AJ287" s="73"/>
      <c r="AK287" s="73"/>
    </row>
    <row r="288" spans="1:37" ht="20.149999999999999" customHeight="1" x14ac:dyDescent="0.2">
      <c r="A288" s="5" t="s">
        <v>49</v>
      </c>
      <c r="B288" s="6" t="s">
        <v>12</v>
      </c>
      <c r="C288" s="7" t="s">
        <v>65</v>
      </c>
      <c r="D288" s="101" t="s">
        <v>776</v>
      </c>
      <c r="E288" s="50"/>
      <c r="F288" s="48"/>
      <c r="G288" s="48"/>
      <c r="H288" s="48"/>
      <c r="I288" s="49"/>
      <c r="J288" s="48" t="s">
        <v>146</v>
      </c>
      <c r="K288" s="48"/>
      <c r="L288" s="49"/>
      <c r="M288" s="49"/>
      <c r="N288" s="49"/>
      <c r="O288" s="124"/>
      <c r="P288" s="61"/>
      <c r="Q288" s="69"/>
      <c r="R288" s="60" t="s">
        <v>146</v>
      </c>
      <c r="S288" s="60"/>
      <c r="T288" s="61"/>
      <c r="U288" s="76"/>
      <c r="V288" s="60"/>
      <c r="AA288" s="59" t="s">
        <v>146</v>
      </c>
      <c r="AD288" s="82"/>
      <c r="AE288" s="73"/>
      <c r="AF288" s="73"/>
      <c r="AG288" s="73"/>
      <c r="AH288" s="73"/>
      <c r="AI288" s="73"/>
      <c r="AJ288" s="73"/>
      <c r="AK288" s="73"/>
    </row>
    <row r="289" spans="1:37" ht="20.149999999999999" customHeight="1" x14ac:dyDescent="0.2">
      <c r="A289" s="31">
        <f>COUNTIF(A276:A288,"福岡県")</f>
        <v>13</v>
      </c>
      <c r="B289" s="32">
        <f>COUNTIF(B276:B288,"＊")</f>
        <v>11</v>
      </c>
      <c r="C289" s="35"/>
      <c r="D289" s="38" t="s">
        <v>516</v>
      </c>
      <c r="E289" s="52">
        <f t="shared" ref="E289:T289" si="93">COUNTIF(E276:E288,"○")</f>
        <v>5</v>
      </c>
      <c r="F289" s="52">
        <f t="shared" si="93"/>
        <v>5</v>
      </c>
      <c r="G289" s="52">
        <f t="shared" si="93"/>
        <v>1</v>
      </c>
      <c r="H289" s="52">
        <f t="shared" si="93"/>
        <v>3</v>
      </c>
      <c r="I289" s="52">
        <f t="shared" si="93"/>
        <v>0</v>
      </c>
      <c r="J289" s="52">
        <f t="shared" si="93"/>
        <v>8</v>
      </c>
      <c r="K289" s="52">
        <f t="shared" si="93"/>
        <v>0</v>
      </c>
      <c r="L289" s="52">
        <f t="shared" si="93"/>
        <v>0</v>
      </c>
      <c r="M289" s="52">
        <f t="shared" si="93"/>
        <v>0</v>
      </c>
      <c r="N289" s="52">
        <f t="shared" si="93"/>
        <v>0</v>
      </c>
      <c r="O289" s="52">
        <f t="shared" si="93"/>
        <v>0</v>
      </c>
      <c r="P289" s="62">
        <f t="shared" si="93"/>
        <v>0</v>
      </c>
      <c r="Q289" s="66">
        <f t="shared" si="93"/>
        <v>2</v>
      </c>
      <c r="R289" s="52">
        <f t="shared" si="93"/>
        <v>11</v>
      </c>
      <c r="S289" s="52">
        <f t="shared" si="93"/>
        <v>0</v>
      </c>
      <c r="T289" s="52">
        <f t="shared" si="93"/>
        <v>0</v>
      </c>
      <c r="U289" s="78"/>
      <c r="V289" s="52">
        <f>COUNTIF(V276:V286,"○")</f>
        <v>0</v>
      </c>
      <c r="W289" s="52">
        <f>COUNTIF(W276:W287,"○")</f>
        <v>5</v>
      </c>
      <c r="X289" s="52">
        <f>COUNTIF(X276:X287,"○")</f>
        <v>0</v>
      </c>
      <c r="Y289" s="52">
        <f>COUNTIF(Y276:Y286,"○")</f>
        <v>0</v>
      </c>
      <c r="Z289" s="52">
        <f>COUNTIF(Z276:Z286,"○")</f>
        <v>0</v>
      </c>
      <c r="AA289" s="52">
        <f>COUNTIF(AA276:AA288,"○")</f>
        <v>6</v>
      </c>
      <c r="AB289" s="52">
        <f>COUNTIF(AB276:AB288,"○")</f>
        <v>0</v>
      </c>
      <c r="AC289" s="52">
        <f>COUNTIF(AC276:AC288,"○")</f>
        <v>0</v>
      </c>
      <c r="AD289" s="83">
        <f t="shared" ref="AD289:AK289" si="94">COUNTIF(AD276:AD286,"○")</f>
        <v>0</v>
      </c>
      <c r="AE289" s="52">
        <f t="shared" si="94"/>
        <v>0</v>
      </c>
      <c r="AF289" s="52">
        <f t="shared" si="94"/>
        <v>0</v>
      </c>
      <c r="AG289" s="52">
        <f t="shared" si="94"/>
        <v>0</v>
      </c>
      <c r="AH289" s="52">
        <f t="shared" si="94"/>
        <v>2</v>
      </c>
      <c r="AI289" s="52">
        <f t="shared" si="94"/>
        <v>0</v>
      </c>
      <c r="AJ289" s="52">
        <f t="shared" si="94"/>
        <v>0</v>
      </c>
      <c r="AK289" s="52">
        <f t="shared" si="94"/>
        <v>0</v>
      </c>
    </row>
    <row r="290" spans="1:37" ht="20.149999999999999" customHeight="1" x14ac:dyDescent="0.2">
      <c r="A290" s="5" t="s">
        <v>71</v>
      </c>
      <c r="B290" s="6" t="s">
        <v>206</v>
      </c>
      <c r="C290" s="7" t="s">
        <v>72</v>
      </c>
      <c r="D290" s="113" t="s">
        <v>777</v>
      </c>
      <c r="E290" s="50" t="s">
        <v>149</v>
      </c>
      <c r="F290" s="50" t="s">
        <v>149</v>
      </c>
      <c r="G290" s="48"/>
      <c r="H290" s="48"/>
      <c r="I290" s="49"/>
      <c r="J290" s="48"/>
      <c r="K290" s="48"/>
      <c r="L290" s="49"/>
      <c r="M290" s="49"/>
      <c r="N290" s="49"/>
      <c r="O290" s="124"/>
      <c r="P290" s="61"/>
      <c r="Q290" s="69"/>
      <c r="R290" s="60" t="s">
        <v>149</v>
      </c>
      <c r="S290" s="60"/>
      <c r="T290" s="61"/>
      <c r="U290" s="76"/>
      <c r="V290" s="60"/>
      <c r="W290" s="59" t="s">
        <v>149</v>
      </c>
      <c r="AD290" s="82"/>
      <c r="AE290" s="73"/>
      <c r="AF290" s="73"/>
      <c r="AG290" s="73"/>
      <c r="AH290" s="73"/>
      <c r="AI290" s="73"/>
      <c r="AJ290" s="73"/>
      <c r="AK290" s="73"/>
    </row>
    <row r="291" spans="1:37" ht="20.149999999999999" customHeight="1" x14ac:dyDescent="0.2">
      <c r="A291" s="10" t="s">
        <v>71</v>
      </c>
      <c r="B291" s="11" t="s">
        <v>188</v>
      </c>
      <c r="C291" s="12" t="s">
        <v>73</v>
      </c>
      <c r="D291" s="13" t="s">
        <v>74</v>
      </c>
      <c r="E291" s="50"/>
      <c r="F291" s="48"/>
      <c r="G291" s="48"/>
      <c r="H291" s="48"/>
      <c r="I291" s="49"/>
      <c r="J291" s="48" t="s">
        <v>149</v>
      </c>
      <c r="K291" s="48"/>
      <c r="L291" s="49"/>
      <c r="M291" s="49"/>
      <c r="N291" s="49"/>
      <c r="O291" s="124"/>
      <c r="P291" s="61"/>
      <c r="Q291" s="69"/>
      <c r="R291" s="60" t="s">
        <v>149</v>
      </c>
      <c r="S291" s="60"/>
      <c r="T291" s="61"/>
      <c r="U291" s="76"/>
      <c r="V291" s="60"/>
      <c r="AD291" s="82"/>
      <c r="AE291" s="73"/>
      <c r="AF291" s="73"/>
      <c r="AG291" s="73"/>
      <c r="AH291" s="73"/>
      <c r="AI291" s="73" t="s">
        <v>577</v>
      </c>
      <c r="AJ291" s="73"/>
      <c r="AK291" s="73"/>
    </row>
    <row r="292" spans="1:37" ht="20.149999999999999" customHeight="1" x14ac:dyDescent="0.2">
      <c r="A292" s="10" t="s">
        <v>71</v>
      </c>
      <c r="B292" s="11" t="s">
        <v>188</v>
      </c>
      <c r="C292" s="12" t="s">
        <v>75</v>
      </c>
      <c r="D292" s="13" t="s">
        <v>76</v>
      </c>
      <c r="E292" s="50"/>
      <c r="F292" s="48"/>
      <c r="G292" s="48"/>
      <c r="H292" s="48"/>
      <c r="I292" s="49"/>
      <c r="J292" s="48" t="s">
        <v>149</v>
      </c>
      <c r="K292" s="48"/>
      <c r="L292" s="49"/>
      <c r="M292" s="49"/>
      <c r="N292" s="49"/>
      <c r="O292" s="124"/>
      <c r="P292" s="61"/>
      <c r="Q292" s="69" t="s">
        <v>149</v>
      </c>
      <c r="R292" s="60"/>
      <c r="S292" s="60"/>
      <c r="T292" s="61"/>
      <c r="U292" s="76"/>
      <c r="V292" s="60"/>
      <c r="AD292" s="82"/>
      <c r="AE292" s="73"/>
      <c r="AF292" s="73"/>
      <c r="AG292" s="73"/>
      <c r="AH292" s="73" t="s">
        <v>149</v>
      </c>
      <c r="AI292" s="73"/>
      <c r="AJ292" s="73"/>
      <c r="AK292" s="73"/>
    </row>
    <row r="293" spans="1:37" ht="20.149999999999999" customHeight="1" x14ac:dyDescent="0.2">
      <c r="A293" s="10" t="s">
        <v>71</v>
      </c>
      <c r="B293" s="11" t="s">
        <v>188</v>
      </c>
      <c r="C293" s="12" t="s">
        <v>77</v>
      </c>
      <c r="D293" s="123" t="s">
        <v>815</v>
      </c>
      <c r="E293" s="50"/>
      <c r="F293" s="48"/>
      <c r="G293" s="48"/>
      <c r="H293" s="48"/>
      <c r="I293" s="49"/>
      <c r="J293" s="48" t="s">
        <v>149</v>
      </c>
      <c r="K293" s="48"/>
      <c r="L293" s="49"/>
      <c r="M293" s="49"/>
      <c r="N293" s="49"/>
      <c r="O293" s="124"/>
      <c r="P293" s="61"/>
      <c r="Q293" s="69" t="s">
        <v>149</v>
      </c>
      <c r="R293" s="60"/>
      <c r="S293" s="60"/>
      <c r="T293" s="61"/>
      <c r="U293" s="76"/>
      <c r="V293" s="60"/>
      <c r="AD293" s="82"/>
      <c r="AE293" s="73"/>
      <c r="AF293" s="73"/>
      <c r="AG293" s="73"/>
      <c r="AH293" s="73" t="s">
        <v>149</v>
      </c>
      <c r="AI293" s="73"/>
      <c r="AJ293" s="73"/>
      <c r="AK293" s="73"/>
    </row>
    <row r="294" spans="1:37" ht="20.149999999999999" customHeight="1" x14ac:dyDescent="0.2">
      <c r="A294" s="31">
        <f>COUNTIF(A289:A293,"佐賀県")</f>
        <v>4</v>
      </c>
      <c r="B294" s="32">
        <f>COUNTIF(B290:B293,"＊")</f>
        <v>1</v>
      </c>
      <c r="C294" s="35"/>
      <c r="D294" s="38" t="s">
        <v>517</v>
      </c>
      <c r="E294" s="52">
        <f t="shared" ref="E294:T294" si="95">COUNTIF(E290:E293,"○")</f>
        <v>1</v>
      </c>
      <c r="F294" s="52">
        <f t="shared" si="95"/>
        <v>1</v>
      </c>
      <c r="G294" s="52">
        <f t="shared" si="95"/>
        <v>0</v>
      </c>
      <c r="H294" s="52">
        <f t="shared" si="95"/>
        <v>0</v>
      </c>
      <c r="I294" s="52">
        <f t="shared" si="95"/>
        <v>0</v>
      </c>
      <c r="J294" s="52">
        <f t="shared" si="95"/>
        <v>3</v>
      </c>
      <c r="K294" s="52">
        <f t="shared" si="95"/>
        <v>0</v>
      </c>
      <c r="L294" s="52">
        <f t="shared" si="95"/>
        <v>0</v>
      </c>
      <c r="M294" s="52">
        <f t="shared" si="95"/>
        <v>0</v>
      </c>
      <c r="N294" s="52">
        <f t="shared" si="95"/>
        <v>0</v>
      </c>
      <c r="O294" s="52">
        <f t="shared" si="95"/>
        <v>0</v>
      </c>
      <c r="P294" s="62">
        <f t="shared" si="95"/>
        <v>0</v>
      </c>
      <c r="Q294" s="66">
        <f t="shared" si="95"/>
        <v>2</v>
      </c>
      <c r="R294" s="52">
        <f t="shared" si="95"/>
        <v>2</v>
      </c>
      <c r="S294" s="52">
        <f t="shared" si="95"/>
        <v>0</v>
      </c>
      <c r="T294" s="62">
        <f t="shared" si="95"/>
        <v>0</v>
      </c>
      <c r="U294" s="78"/>
      <c r="V294" s="52">
        <f t="shared" ref="V294:AK294" si="96">COUNTIF(V290:V293,"○")</f>
        <v>0</v>
      </c>
      <c r="W294" s="52">
        <f t="shared" si="96"/>
        <v>1</v>
      </c>
      <c r="X294" s="52">
        <f t="shared" si="96"/>
        <v>0</v>
      </c>
      <c r="Y294" s="52">
        <f t="shared" si="96"/>
        <v>0</v>
      </c>
      <c r="Z294" s="52">
        <f t="shared" si="96"/>
        <v>0</v>
      </c>
      <c r="AA294" s="52">
        <f t="shared" si="96"/>
        <v>0</v>
      </c>
      <c r="AB294" s="52">
        <f t="shared" si="96"/>
        <v>0</v>
      </c>
      <c r="AC294" s="62">
        <f t="shared" si="96"/>
        <v>0</v>
      </c>
      <c r="AD294" s="83">
        <f t="shared" si="96"/>
        <v>0</v>
      </c>
      <c r="AE294" s="52">
        <f t="shared" si="96"/>
        <v>0</v>
      </c>
      <c r="AF294" s="52">
        <f t="shared" si="96"/>
        <v>0</v>
      </c>
      <c r="AG294" s="52">
        <f t="shared" si="96"/>
        <v>0</v>
      </c>
      <c r="AH294" s="52">
        <f t="shared" si="96"/>
        <v>2</v>
      </c>
      <c r="AI294" s="52">
        <f t="shared" si="96"/>
        <v>1</v>
      </c>
      <c r="AJ294" s="52">
        <f t="shared" si="96"/>
        <v>0</v>
      </c>
      <c r="AK294" s="52">
        <f t="shared" si="96"/>
        <v>0</v>
      </c>
    </row>
    <row r="295" spans="1:37" ht="20.149999999999999" customHeight="1" x14ac:dyDescent="0.2">
      <c r="A295" s="10" t="s">
        <v>78</v>
      </c>
      <c r="B295" s="11" t="s">
        <v>188</v>
      </c>
      <c r="C295" s="12" t="s">
        <v>79</v>
      </c>
      <c r="D295" s="123" t="s">
        <v>778</v>
      </c>
      <c r="E295" s="51"/>
      <c r="F295" s="48"/>
      <c r="G295" s="48"/>
      <c r="H295" s="48"/>
      <c r="I295" s="49"/>
      <c r="J295" s="48" t="s">
        <v>146</v>
      </c>
      <c r="K295" s="48"/>
      <c r="L295" s="49"/>
      <c r="M295" s="49"/>
      <c r="N295" s="49"/>
      <c r="O295" s="124"/>
      <c r="P295" s="61"/>
      <c r="Q295" s="69"/>
      <c r="R295" s="60" t="s">
        <v>149</v>
      </c>
      <c r="S295" s="60"/>
      <c r="T295" s="61"/>
      <c r="U295" s="76"/>
      <c r="V295" s="60"/>
      <c r="AD295" s="82"/>
      <c r="AE295" s="73"/>
      <c r="AF295" s="73"/>
      <c r="AG295" s="73"/>
      <c r="AH295" s="73"/>
      <c r="AI295" s="73" t="s">
        <v>149</v>
      </c>
      <c r="AJ295" s="73"/>
      <c r="AK295" s="73"/>
    </row>
    <row r="296" spans="1:37" ht="20.149999999999999" customHeight="1" x14ac:dyDescent="0.2">
      <c r="A296" s="5" t="s">
        <v>78</v>
      </c>
      <c r="B296" s="6" t="s">
        <v>80</v>
      </c>
      <c r="C296" s="7" t="s">
        <v>81</v>
      </c>
      <c r="D296" s="8" t="s">
        <v>82</v>
      </c>
      <c r="E296" s="50" t="s">
        <v>149</v>
      </c>
      <c r="F296" s="50" t="s">
        <v>149</v>
      </c>
      <c r="G296" s="50"/>
      <c r="H296" s="50" t="s">
        <v>149</v>
      </c>
      <c r="I296" s="49"/>
      <c r="J296" s="48"/>
      <c r="K296" s="48"/>
      <c r="L296" s="49"/>
      <c r="M296" s="49"/>
      <c r="N296" s="49"/>
      <c r="O296" s="124"/>
      <c r="P296" s="61"/>
      <c r="Q296" s="69"/>
      <c r="R296" s="60" t="s">
        <v>149</v>
      </c>
      <c r="S296" s="60"/>
      <c r="T296" s="61"/>
      <c r="U296" s="76"/>
      <c r="V296" s="60"/>
      <c r="W296" s="59" t="s">
        <v>149</v>
      </c>
      <c r="AD296" s="82"/>
      <c r="AE296" s="73"/>
      <c r="AF296" s="73"/>
      <c r="AG296" s="73"/>
      <c r="AH296" s="73"/>
      <c r="AI296" s="73"/>
      <c r="AJ296" s="73"/>
      <c r="AK296" s="73"/>
    </row>
    <row r="297" spans="1:37" ht="20.149999999999999" customHeight="1" x14ac:dyDescent="0.2">
      <c r="A297" s="5" t="s">
        <v>78</v>
      </c>
      <c r="B297" s="6" t="s">
        <v>80</v>
      </c>
      <c r="C297" s="7" t="s">
        <v>83</v>
      </c>
      <c r="D297" s="8" t="s">
        <v>84</v>
      </c>
      <c r="E297" s="50" t="s">
        <v>494</v>
      </c>
      <c r="F297" s="48" t="s">
        <v>747</v>
      </c>
      <c r="G297" s="48"/>
      <c r="H297" s="50"/>
      <c r="I297" s="49"/>
      <c r="J297" s="48"/>
      <c r="K297" s="48"/>
      <c r="L297" s="49"/>
      <c r="M297" s="49"/>
      <c r="N297" s="49"/>
      <c r="O297" s="124"/>
      <c r="P297" s="61"/>
      <c r="Q297" s="69"/>
      <c r="R297" s="60" t="s">
        <v>149</v>
      </c>
      <c r="S297" s="60"/>
      <c r="T297" s="61"/>
      <c r="U297" s="76"/>
      <c r="V297" s="60"/>
      <c r="W297" s="59" t="s">
        <v>149</v>
      </c>
      <c r="AD297" s="82"/>
      <c r="AE297" s="73"/>
      <c r="AF297" s="73"/>
      <c r="AG297" s="73"/>
      <c r="AH297" s="73"/>
      <c r="AI297" s="73"/>
      <c r="AJ297" s="73"/>
      <c r="AK297" s="73"/>
    </row>
    <row r="298" spans="1:37" ht="20.149999999999999" customHeight="1" x14ac:dyDescent="0.2">
      <c r="A298" s="5" t="s">
        <v>78</v>
      </c>
      <c r="B298" s="6" t="s">
        <v>80</v>
      </c>
      <c r="C298" s="7" t="s">
        <v>85</v>
      </c>
      <c r="D298" s="8" t="s">
        <v>86</v>
      </c>
      <c r="E298" s="50" t="s">
        <v>492</v>
      </c>
      <c r="F298" s="48"/>
      <c r="G298" s="48"/>
      <c r="H298" s="50" t="s">
        <v>149</v>
      </c>
      <c r="I298" s="49"/>
      <c r="J298" s="48"/>
      <c r="K298" s="48"/>
      <c r="L298" s="49"/>
      <c r="M298" s="49"/>
      <c r="N298" s="49"/>
      <c r="O298" s="124"/>
      <c r="P298" s="61"/>
      <c r="Q298" s="69"/>
      <c r="R298" s="60" t="s">
        <v>149</v>
      </c>
      <c r="S298" s="60"/>
      <c r="T298" s="61"/>
      <c r="U298" s="76"/>
      <c r="V298" s="60"/>
      <c r="W298" s="73" t="s">
        <v>149</v>
      </c>
      <c r="AD298" s="82"/>
      <c r="AF298" s="73"/>
      <c r="AG298" s="73"/>
      <c r="AH298" s="73"/>
      <c r="AI298" s="73"/>
      <c r="AJ298" s="73"/>
      <c r="AK298" s="73"/>
    </row>
    <row r="299" spans="1:37" ht="20.149999999999999" customHeight="1" x14ac:dyDescent="0.2">
      <c r="A299" s="10" t="s">
        <v>78</v>
      </c>
      <c r="B299" s="11" t="s">
        <v>188</v>
      </c>
      <c r="C299" s="12" t="s">
        <v>87</v>
      </c>
      <c r="D299" s="13" t="s">
        <v>88</v>
      </c>
      <c r="E299" s="51"/>
      <c r="F299" s="48"/>
      <c r="G299" s="48"/>
      <c r="H299" s="48"/>
      <c r="I299" s="49"/>
      <c r="J299" s="48" t="s">
        <v>146</v>
      </c>
      <c r="K299" s="48"/>
      <c r="L299" s="49"/>
      <c r="M299" s="49"/>
      <c r="N299" s="49"/>
      <c r="O299" s="124"/>
      <c r="P299" s="61"/>
      <c r="Q299" s="69"/>
      <c r="R299" s="60" t="s">
        <v>146</v>
      </c>
      <c r="S299" s="60"/>
      <c r="T299" s="61"/>
      <c r="U299" s="76"/>
      <c r="V299" s="60"/>
      <c r="W299" s="194"/>
      <c r="X299" s="194"/>
      <c r="Y299" s="194"/>
      <c r="Z299" s="194"/>
      <c r="AA299" s="194"/>
      <c r="AB299" s="194"/>
      <c r="AC299" s="194"/>
      <c r="AD299" s="82"/>
      <c r="AE299" s="73"/>
      <c r="AF299" s="73"/>
      <c r="AG299" s="73"/>
      <c r="AH299" s="73"/>
      <c r="AI299" s="73" t="s">
        <v>146</v>
      </c>
      <c r="AJ299" s="73"/>
      <c r="AK299" s="73"/>
    </row>
    <row r="300" spans="1:37" ht="20.149999999999999" customHeight="1" x14ac:dyDescent="0.2">
      <c r="A300" s="5" t="s">
        <v>78</v>
      </c>
      <c r="B300" s="6" t="s">
        <v>188</v>
      </c>
      <c r="C300" s="7" t="s">
        <v>87</v>
      </c>
      <c r="D300" s="113" t="s">
        <v>816</v>
      </c>
      <c r="E300" s="50"/>
      <c r="F300" s="48"/>
      <c r="G300" s="48"/>
      <c r="H300" s="48"/>
      <c r="I300" s="49"/>
      <c r="J300" s="48" t="s">
        <v>494</v>
      </c>
      <c r="K300" s="48"/>
      <c r="L300" s="49"/>
      <c r="M300" s="49"/>
      <c r="N300" s="49"/>
      <c r="O300" s="124"/>
      <c r="P300" s="61"/>
      <c r="Q300" s="69"/>
      <c r="R300" s="60" t="s">
        <v>149</v>
      </c>
      <c r="S300" s="60"/>
      <c r="T300" s="61"/>
      <c r="U300" s="76"/>
      <c r="V300" s="60"/>
      <c r="AD300" s="82"/>
      <c r="AE300" s="73"/>
      <c r="AF300" s="73"/>
      <c r="AG300" s="73"/>
      <c r="AH300" s="73"/>
      <c r="AI300" s="73" t="s">
        <v>149</v>
      </c>
      <c r="AJ300" s="73"/>
      <c r="AK300" s="73"/>
    </row>
    <row r="301" spans="1:37" ht="20.149999999999999" customHeight="1" x14ac:dyDescent="0.2">
      <c r="A301" s="31">
        <f>COUNTIF(A295:A300,"長崎県")</f>
        <v>6</v>
      </c>
      <c r="B301" s="32">
        <f>COUNTIF(B295:B300,"＊")</f>
        <v>3</v>
      </c>
      <c r="C301" s="35"/>
      <c r="D301" s="38" t="s">
        <v>518</v>
      </c>
      <c r="E301" s="52">
        <f t="shared" ref="E301:T301" si="97">COUNTIF(E295:E300,"○")</f>
        <v>3</v>
      </c>
      <c r="F301" s="52">
        <f t="shared" si="97"/>
        <v>2</v>
      </c>
      <c r="G301" s="52">
        <f t="shared" si="97"/>
        <v>0</v>
      </c>
      <c r="H301" s="52">
        <f t="shared" si="97"/>
        <v>2</v>
      </c>
      <c r="I301" s="52">
        <f t="shared" si="97"/>
        <v>0</v>
      </c>
      <c r="J301" s="52">
        <f t="shared" si="97"/>
        <v>3</v>
      </c>
      <c r="K301" s="52">
        <f t="shared" si="97"/>
        <v>0</v>
      </c>
      <c r="L301" s="52">
        <f t="shared" si="97"/>
        <v>0</v>
      </c>
      <c r="M301" s="52">
        <f t="shared" si="97"/>
        <v>0</v>
      </c>
      <c r="N301" s="52">
        <f t="shared" si="97"/>
        <v>0</v>
      </c>
      <c r="O301" s="52">
        <f t="shared" si="97"/>
        <v>0</v>
      </c>
      <c r="P301" s="62">
        <f t="shared" si="97"/>
        <v>0</v>
      </c>
      <c r="Q301" s="66">
        <f t="shared" si="97"/>
        <v>0</v>
      </c>
      <c r="R301" s="52">
        <f t="shared" si="97"/>
        <v>6</v>
      </c>
      <c r="S301" s="52">
        <f t="shared" si="97"/>
        <v>0</v>
      </c>
      <c r="T301" s="62">
        <f t="shared" si="97"/>
        <v>0</v>
      </c>
      <c r="U301" s="78"/>
      <c r="V301" s="52">
        <f t="shared" ref="V301:AK301" si="98">COUNTIF(V295:V300,"○")</f>
        <v>0</v>
      </c>
      <c r="W301" s="52">
        <f t="shared" si="98"/>
        <v>3</v>
      </c>
      <c r="X301" s="52">
        <f t="shared" si="98"/>
        <v>0</v>
      </c>
      <c r="Y301" s="52">
        <f t="shared" si="98"/>
        <v>0</v>
      </c>
      <c r="Z301" s="52">
        <f t="shared" si="98"/>
        <v>0</v>
      </c>
      <c r="AA301" s="52">
        <f t="shared" si="98"/>
        <v>0</v>
      </c>
      <c r="AB301" s="52">
        <f t="shared" si="98"/>
        <v>0</v>
      </c>
      <c r="AC301" s="62">
        <f t="shared" si="98"/>
        <v>0</v>
      </c>
      <c r="AD301" s="83">
        <f t="shared" si="98"/>
        <v>0</v>
      </c>
      <c r="AE301" s="52">
        <f t="shared" si="98"/>
        <v>0</v>
      </c>
      <c r="AF301" s="52">
        <f t="shared" si="98"/>
        <v>0</v>
      </c>
      <c r="AG301" s="52">
        <f t="shared" si="98"/>
        <v>0</v>
      </c>
      <c r="AH301" s="52">
        <f t="shared" si="98"/>
        <v>0</v>
      </c>
      <c r="AI301" s="52">
        <f t="shared" si="98"/>
        <v>3</v>
      </c>
      <c r="AJ301" s="52">
        <f t="shared" si="98"/>
        <v>0</v>
      </c>
      <c r="AK301" s="52">
        <f t="shared" si="98"/>
        <v>0</v>
      </c>
    </row>
    <row r="302" spans="1:37" ht="20.149999999999999" customHeight="1" x14ac:dyDescent="0.2">
      <c r="A302" s="10" t="s">
        <v>89</v>
      </c>
      <c r="B302" s="11" t="s">
        <v>188</v>
      </c>
      <c r="C302" s="12" t="s">
        <v>90</v>
      </c>
      <c r="D302" s="13" t="s">
        <v>91</v>
      </c>
      <c r="E302" s="51"/>
      <c r="F302" s="48"/>
      <c r="G302" s="48"/>
      <c r="H302" s="48"/>
      <c r="I302" s="49"/>
      <c r="J302" s="48" t="s">
        <v>149</v>
      </c>
      <c r="K302" s="48"/>
      <c r="L302" s="49"/>
      <c r="M302" s="49"/>
      <c r="N302" s="49"/>
      <c r="O302" s="124"/>
      <c r="P302" s="61"/>
      <c r="Q302" s="69"/>
      <c r="R302" s="60" t="s">
        <v>149</v>
      </c>
      <c r="S302" s="60"/>
      <c r="T302" s="61"/>
      <c r="U302" s="76"/>
      <c r="V302" s="60"/>
      <c r="AD302" s="82"/>
      <c r="AE302" s="73"/>
      <c r="AF302" s="73"/>
      <c r="AG302" s="73"/>
      <c r="AH302" s="73"/>
      <c r="AI302" s="73" t="s">
        <v>149</v>
      </c>
      <c r="AJ302" s="73"/>
      <c r="AK302" s="73"/>
    </row>
    <row r="303" spans="1:37" ht="20.149999999999999" customHeight="1" x14ac:dyDescent="0.2">
      <c r="A303" s="5" t="s">
        <v>89</v>
      </c>
      <c r="B303" s="6" t="s">
        <v>324</v>
      </c>
      <c r="C303" s="7" t="s">
        <v>92</v>
      </c>
      <c r="D303" s="8" t="s">
        <v>93</v>
      </c>
      <c r="E303" s="50" t="s">
        <v>149</v>
      </c>
      <c r="F303" s="48"/>
      <c r="G303" s="48"/>
      <c r="H303" s="50" t="s">
        <v>149</v>
      </c>
      <c r="I303" s="49"/>
      <c r="J303" s="48"/>
      <c r="K303" s="48"/>
      <c r="L303" s="49"/>
      <c r="M303" s="49"/>
      <c r="N303" s="49"/>
      <c r="O303" s="124"/>
      <c r="P303" s="61"/>
      <c r="Q303" s="69"/>
      <c r="R303" s="60" t="s">
        <v>149</v>
      </c>
      <c r="S303" s="60"/>
      <c r="T303" s="61"/>
      <c r="U303" s="76"/>
      <c r="V303" s="60"/>
      <c r="W303" s="59" t="s">
        <v>149</v>
      </c>
      <c r="AD303" s="82"/>
      <c r="AE303" s="73"/>
      <c r="AF303" s="73"/>
      <c r="AG303" s="73"/>
      <c r="AH303" s="73"/>
      <c r="AI303" s="73"/>
      <c r="AJ303" s="73"/>
      <c r="AK303" s="73"/>
    </row>
    <row r="304" spans="1:37" ht="20.149999999999999" customHeight="1" x14ac:dyDescent="0.2">
      <c r="A304" s="5" t="s">
        <v>89</v>
      </c>
      <c r="B304" s="6" t="s">
        <v>94</v>
      </c>
      <c r="C304" s="7" t="s">
        <v>95</v>
      </c>
      <c r="D304" s="113" t="s">
        <v>826</v>
      </c>
      <c r="E304" s="50" t="s">
        <v>149</v>
      </c>
      <c r="F304" s="48"/>
      <c r="G304" s="50" t="s">
        <v>149</v>
      </c>
      <c r="H304" s="48"/>
      <c r="I304" s="49"/>
      <c r="J304" s="48"/>
      <c r="K304" s="48"/>
      <c r="L304" s="49"/>
      <c r="M304" s="49"/>
      <c r="N304" s="49"/>
      <c r="O304" s="124"/>
      <c r="P304" s="61"/>
      <c r="Q304" s="69"/>
      <c r="R304" s="60" t="s">
        <v>149</v>
      </c>
      <c r="S304" s="60"/>
      <c r="T304" s="61"/>
      <c r="U304" s="76"/>
      <c r="V304" s="60"/>
      <c r="W304" s="59" t="s">
        <v>149</v>
      </c>
      <c r="AD304" s="82"/>
      <c r="AE304" s="73"/>
      <c r="AF304" s="73"/>
      <c r="AG304" s="73"/>
      <c r="AH304" s="73"/>
      <c r="AI304" s="73"/>
      <c r="AJ304" s="73"/>
      <c r="AK304" s="73"/>
    </row>
    <row r="305" spans="1:37" ht="20.149999999999999" customHeight="1" x14ac:dyDescent="0.2">
      <c r="A305" s="10" t="s">
        <v>89</v>
      </c>
      <c r="B305" s="11" t="s">
        <v>188</v>
      </c>
      <c r="C305" s="12" t="s">
        <v>96</v>
      </c>
      <c r="D305" s="13" t="s">
        <v>97</v>
      </c>
      <c r="E305" s="51"/>
      <c r="F305" s="48"/>
      <c r="G305" s="48"/>
      <c r="H305" s="48"/>
      <c r="I305" s="49"/>
      <c r="J305" s="48" t="s">
        <v>149</v>
      </c>
      <c r="K305" s="48"/>
      <c r="L305" s="49"/>
      <c r="M305" s="49"/>
      <c r="N305" s="49"/>
      <c r="O305" s="124"/>
      <c r="P305" s="61"/>
      <c r="Q305" s="69"/>
      <c r="R305" s="60" t="s">
        <v>149</v>
      </c>
      <c r="S305" s="60"/>
      <c r="T305" s="61"/>
      <c r="U305" s="76"/>
      <c r="V305" s="60"/>
      <c r="AD305" s="82"/>
      <c r="AE305" s="73"/>
      <c r="AF305" s="73"/>
      <c r="AG305" s="73"/>
      <c r="AH305" s="73"/>
      <c r="AI305" s="73" t="s">
        <v>149</v>
      </c>
      <c r="AJ305" s="73"/>
      <c r="AK305" s="73"/>
    </row>
    <row r="306" spans="1:37" ht="20.149999999999999" customHeight="1" x14ac:dyDescent="0.2">
      <c r="A306" s="10" t="s">
        <v>89</v>
      </c>
      <c r="B306" s="11" t="s">
        <v>188</v>
      </c>
      <c r="C306" s="12"/>
      <c r="D306" s="108" t="s">
        <v>779</v>
      </c>
      <c r="E306" s="51"/>
      <c r="F306" s="48"/>
      <c r="G306" s="48"/>
      <c r="H306" s="48"/>
      <c r="I306" s="49"/>
      <c r="J306" s="48" t="s">
        <v>146</v>
      </c>
      <c r="K306" s="48"/>
      <c r="L306" s="49"/>
      <c r="M306" s="49"/>
      <c r="N306" s="49"/>
      <c r="O306" s="124"/>
      <c r="P306" s="61"/>
      <c r="Q306" s="69"/>
      <c r="R306" s="60" t="s">
        <v>146</v>
      </c>
      <c r="S306" s="60"/>
      <c r="T306" s="61"/>
      <c r="U306" s="76"/>
      <c r="V306" s="60"/>
      <c r="AD306" s="82"/>
      <c r="AE306" s="73"/>
      <c r="AF306" s="73"/>
      <c r="AG306" s="73"/>
      <c r="AH306" s="73"/>
      <c r="AI306" s="73" t="s">
        <v>146</v>
      </c>
      <c r="AJ306" s="73"/>
      <c r="AK306" s="73"/>
    </row>
    <row r="307" spans="1:37" ht="20.149999999999999" customHeight="1" x14ac:dyDescent="0.2">
      <c r="A307" s="31">
        <f>COUNTIF(A302:A306,"熊本県")</f>
        <v>5</v>
      </c>
      <c r="B307" s="32">
        <f>COUNTIF(B302:B306,"＊")</f>
        <v>2</v>
      </c>
      <c r="C307" s="35"/>
      <c r="D307" s="38" t="s">
        <v>519</v>
      </c>
      <c r="E307" s="52">
        <f t="shared" ref="E307:K307" si="99">COUNTIF(E302:E306,"○")</f>
        <v>2</v>
      </c>
      <c r="F307" s="52">
        <f t="shared" si="99"/>
        <v>0</v>
      </c>
      <c r="G307" s="52">
        <f t="shared" si="99"/>
        <v>1</v>
      </c>
      <c r="H307" s="52">
        <f t="shared" si="99"/>
        <v>1</v>
      </c>
      <c r="I307" s="52">
        <f t="shared" si="99"/>
        <v>0</v>
      </c>
      <c r="J307" s="52">
        <f>COUNTIF(J302:J306,"○")</f>
        <v>3</v>
      </c>
      <c r="K307" s="52">
        <f t="shared" si="99"/>
        <v>0</v>
      </c>
      <c r="L307" s="52">
        <f>COUNTIF(L302:L306,"○")</f>
        <v>0</v>
      </c>
      <c r="M307" s="52">
        <f>COUNTIF(M302:M306,"○")</f>
        <v>0</v>
      </c>
      <c r="N307" s="52">
        <f>COUNTIF(N302:N306,"○")</f>
        <v>0</v>
      </c>
      <c r="O307" s="52">
        <f t="shared" ref="O307:T307" si="100">COUNTIF(O302:O306,"○")</f>
        <v>0</v>
      </c>
      <c r="P307" s="52">
        <f t="shared" si="100"/>
        <v>0</v>
      </c>
      <c r="Q307" s="52">
        <f t="shared" si="100"/>
        <v>0</v>
      </c>
      <c r="R307" s="52">
        <f t="shared" si="100"/>
        <v>5</v>
      </c>
      <c r="S307" s="52">
        <f t="shared" si="100"/>
        <v>0</v>
      </c>
      <c r="T307" s="52">
        <f t="shared" si="100"/>
        <v>0</v>
      </c>
      <c r="U307" s="78"/>
      <c r="V307" s="52">
        <f>COUNTIF(V302:V305,"○")</f>
        <v>0</v>
      </c>
      <c r="W307" s="52">
        <f t="shared" ref="W307:AC307" si="101">COUNTIF(W302:W305,"○")</f>
        <v>2</v>
      </c>
      <c r="X307" s="52">
        <f t="shared" si="101"/>
        <v>0</v>
      </c>
      <c r="Y307" s="52">
        <f t="shared" si="101"/>
        <v>0</v>
      </c>
      <c r="Z307" s="52">
        <f t="shared" si="101"/>
        <v>0</v>
      </c>
      <c r="AA307" s="52">
        <f t="shared" si="101"/>
        <v>0</v>
      </c>
      <c r="AB307" s="52">
        <f t="shared" si="101"/>
        <v>0</v>
      </c>
      <c r="AC307" s="62">
        <f t="shared" si="101"/>
        <v>0</v>
      </c>
      <c r="AD307" s="52">
        <f t="shared" ref="AD307:AK307" si="102">COUNTIF(AD302:AD306,"○")</f>
        <v>0</v>
      </c>
      <c r="AE307" s="52">
        <f t="shared" si="102"/>
        <v>0</v>
      </c>
      <c r="AF307" s="52">
        <f t="shared" si="102"/>
        <v>0</v>
      </c>
      <c r="AG307" s="52">
        <f t="shared" si="102"/>
        <v>0</v>
      </c>
      <c r="AH307" s="52">
        <f t="shared" si="102"/>
        <v>0</v>
      </c>
      <c r="AI307" s="52">
        <f t="shared" si="102"/>
        <v>3</v>
      </c>
      <c r="AJ307" s="52">
        <f t="shared" si="102"/>
        <v>0</v>
      </c>
      <c r="AK307" s="52">
        <f t="shared" si="102"/>
        <v>0</v>
      </c>
    </row>
    <row r="308" spans="1:37" ht="20.149999999999999" customHeight="1" x14ac:dyDescent="0.2">
      <c r="A308" s="10" t="s">
        <v>98</v>
      </c>
      <c r="B308" s="11" t="s">
        <v>188</v>
      </c>
      <c r="C308" s="12" t="s">
        <v>99</v>
      </c>
      <c r="D308" s="13" t="s">
        <v>100</v>
      </c>
      <c r="E308" s="51"/>
      <c r="F308" s="48"/>
      <c r="G308" s="48"/>
      <c r="H308" s="48"/>
      <c r="I308" s="49"/>
      <c r="J308" s="48" t="s">
        <v>149</v>
      </c>
      <c r="K308" s="48"/>
      <c r="L308" s="49"/>
      <c r="M308" s="49"/>
      <c r="N308" s="49"/>
      <c r="O308" s="124"/>
      <c r="P308" s="61"/>
      <c r="Q308" s="69"/>
      <c r="R308" s="60" t="s">
        <v>149</v>
      </c>
      <c r="S308" s="60"/>
      <c r="T308" s="61"/>
      <c r="U308" s="76"/>
      <c r="V308" s="60"/>
      <c r="AD308" s="82"/>
      <c r="AE308" s="73"/>
      <c r="AF308" s="73"/>
      <c r="AG308" s="73"/>
      <c r="AH308" s="73"/>
      <c r="AI308" s="73" t="s">
        <v>149</v>
      </c>
      <c r="AJ308" s="73"/>
      <c r="AK308" s="73"/>
    </row>
    <row r="309" spans="1:37" ht="20.149999999999999" customHeight="1" x14ac:dyDescent="0.2">
      <c r="A309" s="5" t="s">
        <v>98</v>
      </c>
      <c r="B309" s="6" t="s">
        <v>235</v>
      </c>
      <c r="C309" s="7" t="s">
        <v>101</v>
      </c>
      <c r="D309" s="8" t="s">
        <v>102</v>
      </c>
      <c r="E309" s="50"/>
      <c r="F309" s="48"/>
      <c r="G309" s="48"/>
      <c r="H309" s="48"/>
      <c r="I309" s="49"/>
      <c r="J309" s="48" t="s">
        <v>494</v>
      </c>
      <c r="K309" s="48"/>
      <c r="L309" s="49"/>
      <c r="M309" s="49"/>
      <c r="N309" s="49"/>
      <c r="O309" s="124"/>
      <c r="P309" s="61"/>
      <c r="Q309" s="69"/>
      <c r="R309" s="60" t="s">
        <v>149</v>
      </c>
      <c r="S309" s="60"/>
      <c r="T309" s="61"/>
      <c r="U309" s="76"/>
      <c r="V309" s="60"/>
      <c r="AA309" s="59" t="s">
        <v>149</v>
      </c>
      <c r="AD309" s="82"/>
      <c r="AE309" s="73"/>
      <c r="AF309" s="73"/>
      <c r="AG309" s="73"/>
      <c r="AH309" s="73"/>
      <c r="AI309" s="73"/>
      <c r="AJ309" s="73"/>
      <c r="AK309" s="73"/>
    </row>
    <row r="310" spans="1:37" ht="20.149999999999999" customHeight="1" x14ac:dyDescent="0.2">
      <c r="A310" s="5" t="s">
        <v>98</v>
      </c>
      <c r="B310" s="6" t="s">
        <v>243</v>
      </c>
      <c r="C310" s="7" t="s">
        <v>103</v>
      </c>
      <c r="D310" s="8" t="s">
        <v>104</v>
      </c>
      <c r="E310" s="50"/>
      <c r="F310" s="48"/>
      <c r="G310" s="48"/>
      <c r="H310" s="48"/>
      <c r="I310" s="49"/>
      <c r="J310" s="48" t="s">
        <v>149</v>
      </c>
      <c r="K310" s="48"/>
      <c r="L310" s="49"/>
      <c r="M310" s="49"/>
      <c r="N310" s="49"/>
      <c r="O310" s="124"/>
      <c r="P310" s="61"/>
      <c r="Q310" s="69"/>
      <c r="R310" s="60" t="s">
        <v>149</v>
      </c>
      <c r="S310" s="60"/>
      <c r="T310" s="61"/>
      <c r="U310" s="76"/>
      <c r="V310" s="60"/>
      <c r="AA310" s="59" t="s">
        <v>149</v>
      </c>
      <c r="AD310" s="82"/>
      <c r="AE310" s="73"/>
      <c r="AF310" s="73"/>
      <c r="AG310" s="73"/>
      <c r="AH310" s="73"/>
      <c r="AI310" s="73"/>
      <c r="AJ310" s="73"/>
      <c r="AK310" s="73"/>
    </row>
    <row r="311" spans="1:37" ht="20.149999999999999" customHeight="1" x14ac:dyDescent="0.2">
      <c r="A311" s="5" t="s">
        <v>98</v>
      </c>
      <c r="B311" s="6" t="s">
        <v>59</v>
      </c>
      <c r="C311" s="7" t="s">
        <v>105</v>
      </c>
      <c r="D311" s="8" t="s">
        <v>106</v>
      </c>
      <c r="E311" s="50"/>
      <c r="F311" s="48"/>
      <c r="G311" s="48"/>
      <c r="H311" s="48"/>
      <c r="I311" s="49"/>
      <c r="J311" s="48" t="s">
        <v>146</v>
      </c>
      <c r="K311" s="48"/>
      <c r="L311" s="49"/>
      <c r="M311" s="49"/>
      <c r="N311" s="49"/>
      <c r="O311" s="124"/>
      <c r="P311" s="61"/>
      <c r="Q311" s="69"/>
      <c r="R311" s="60" t="s">
        <v>149</v>
      </c>
      <c r="S311" s="60"/>
      <c r="T311" s="61"/>
      <c r="U311" s="76"/>
      <c r="V311" s="60"/>
      <c r="AA311" s="59" t="s">
        <v>149</v>
      </c>
      <c r="AD311" s="82"/>
      <c r="AE311" s="73"/>
      <c r="AF311" s="73"/>
      <c r="AG311" s="73"/>
      <c r="AH311" s="73"/>
      <c r="AI311" s="73"/>
      <c r="AJ311" s="73"/>
      <c r="AK311" s="73"/>
    </row>
    <row r="312" spans="1:37" ht="20.149999999999999" customHeight="1" x14ac:dyDescent="0.2">
      <c r="A312" s="5" t="s">
        <v>98</v>
      </c>
      <c r="B312" s="6" t="s">
        <v>182</v>
      </c>
      <c r="C312" s="7" t="s">
        <v>107</v>
      </c>
      <c r="D312" s="8" t="s">
        <v>108</v>
      </c>
      <c r="E312" s="50" t="s">
        <v>146</v>
      </c>
      <c r="F312" s="50" t="s">
        <v>146</v>
      </c>
      <c r="G312" s="50" t="s">
        <v>146</v>
      </c>
      <c r="H312" s="48"/>
      <c r="I312" s="49"/>
      <c r="J312" s="48"/>
      <c r="K312" s="48"/>
      <c r="L312" s="49"/>
      <c r="M312" s="49"/>
      <c r="N312" s="49"/>
      <c r="O312" s="124"/>
      <c r="P312" s="61"/>
      <c r="Q312" s="69"/>
      <c r="R312" s="60" t="s">
        <v>149</v>
      </c>
      <c r="S312" s="60"/>
      <c r="T312" s="61"/>
      <c r="U312" s="76"/>
      <c r="V312" s="60"/>
      <c r="W312" s="59" t="s">
        <v>149</v>
      </c>
      <c r="AD312" s="82"/>
      <c r="AE312" s="73"/>
      <c r="AF312" s="73"/>
      <c r="AG312" s="73"/>
      <c r="AH312" s="73"/>
      <c r="AI312" s="73"/>
      <c r="AJ312" s="73"/>
      <c r="AK312" s="73"/>
    </row>
    <row r="313" spans="1:37" ht="20.149999999999999" customHeight="1" x14ac:dyDescent="0.2">
      <c r="A313" s="5" t="s">
        <v>98</v>
      </c>
      <c r="B313" s="6" t="s">
        <v>229</v>
      </c>
      <c r="C313" s="7" t="s">
        <v>109</v>
      </c>
      <c r="D313" s="8" t="s">
        <v>110</v>
      </c>
      <c r="E313" s="50"/>
      <c r="F313" s="48"/>
      <c r="G313" s="48"/>
      <c r="H313" s="48"/>
      <c r="I313" s="49"/>
      <c r="J313" s="48" t="s">
        <v>146</v>
      </c>
      <c r="K313" s="48"/>
      <c r="L313" s="49"/>
      <c r="M313" s="49"/>
      <c r="N313" s="49"/>
      <c r="O313" s="124"/>
      <c r="P313" s="61"/>
      <c r="Q313" s="69"/>
      <c r="R313" s="60" t="s">
        <v>149</v>
      </c>
      <c r="S313" s="60"/>
      <c r="T313" s="61"/>
      <c r="U313" s="76"/>
      <c r="V313" s="60"/>
      <c r="AA313" s="59" t="s">
        <v>149</v>
      </c>
      <c r="AD313" s="82"/>
      <c r="AE313" s="73"/>
      <c r="AF313" s="73"/>
      <c r="AG313" s="73"/>
      <c r="AH313" s="73"/>
      <c r="AI313" s="73"/>
      <c r="AJ313" s="73"/>
      <c r="AK313" s="73"/>
    </row>
    <row r="314" spans="1:37" ht="20.149999999999999" customHeight="1" x14ac:dyDescent="0.2">
      <c r="A314" s="5" t="s">
        <v>98</v>
      </c>
      <c r="B314" s="6" t="s">
        <v>161</v>
      </c>
      <c r="C314" s="7" t="s">
        <v>111</v>
      </c>
      <c r="D314" s="120" t="s">
        <v>780</v>
      </c>
      <c r="E314" s="50" t="s">
        <v>492</v>
      </c>
      <c r="F314" s="48"/>
      <c r="G314" s="50" t="s">
        <v>492</v>
      </c>
      <c r="H314" s="48"/>
      <c r="I314" s="49"/>
      <c r="J314" s="48"/>
      <c r="K314" s="48"/>
      <c r="L314" s="49"/>
      <c r="M314" s="49"/>
      <c r="N314" s="49"/>
      <c r="O314" s="124"/>
      <c r="P314" s="61"/>
      <c r="Q314" s="69"/>
      <c r="R314" s="60" t="s">
        <v>149</v>
      </c>
      <c r="S314" s="60"/>
      <c r="T314" s="61"/>
      <c r="U314" s="76"/>
      <c r="V314" s="60"/>
      <c r="W314" s="59" t="s">
        <v>149</v>
      </c>
      <c r="AD314" s="82"/>
      <c r="AE314" s="73"/>
      <c r="AF314" s="73"/>
      <c r="AG314" s="73"/>
      <c r="AH314" s="73"/>
      <c r="AI314" s="73"/>
      <c r="AJ314" s="73"/>
      <c r="AK314" s="73"/>
    </row>
    <row r="315" spans="1:37" ht="20.149999999999999" customHeight="1" x14ac:dyDescent="0.2">
      <c r="A315" s="31">
        <f>COUNTIF(A308:A314,"大分県")</f>
        <v>7</v>
      </c>
      <c r="B315" s="32">
        <f>COUNTIF(B308:B314,"＊")</f>
        <v>6</v>
      </c>
      <c r="C315" s="35"/>
      <c r="D315" s="36" t="s">
        <v>520</v>
      </c>
      <c r="E315" s="52">
        <f t="shared" ref="E315:J315" si="103">COUNTIF(E308:E314,"○")</f>
        <v>2</v>
      </c>
      <c r="F315" s="52">
        <f t="shared" si="103"/>
        <v>1</v>
      </c>
      <c r="G315" s="52">
        <f t="shared" si="103"/>
        <v>2</v>
      </c>
      <c r="H315" s="52">
        <f t="shared" si="103"/>
        <v>0</v>
      </c>
      <c r="I315" s="52">
        <f t="shared" si="103"/>
        <v>0</v>
      </c>
      <c r="J315" s="52">
        <f t="shared" si="103"/>
        <v>5</v>
      </c>
      <c r="K315" s="52">
        <f t="shared" ref="K315:V315" si="104">COUNTIF(K308:K314,"○")</f>
        <v>0</v>
      </c>
      <c r="L315" s="52">
        <f>COUNTIF(L308:L314,"○")</f>
        <v>0</v>
      </c>
      <c r="M315" s="52">
        <f>COUNTIF(M308:M314,"○")</f>
        <v>0</v>
      </c>
      <c r="N315" s="52">
        <f>COUNTIF(N308:N314,"○")</f>
        <v>0</v>
      </c>
      <c r="O315" s="52">
        <f t="shared" si="104"/>
        <v>0</v>
      </c>
      <c r="P315" s="62">
        <f t="shared" si="104"/>
        <v>0</v>
      </c>
      <c r="Q315" s="66">
        <f t="shared" si="104"/>
        <v>0</v>
      </c>
      <c r="R315" s="52">
        <f t="shared" si="104"/>
        <v>7</v>
      </c>
      <c r="S315" s="52">
        <f t="shared" si="104"/>
        <v>0</v>
      </c>
      <c r="T315" s="62">
        <f t="shared" si="104"/>
        <v>0</v>
      </c>
      <c r="U315" s="78"/>
      <c r="V315" s="52">
        <f t="shared" si="104"/>
        <v>0</v>
      </c>
      <c r="W315" s="52">
        <f t="shared" ref="W315:AK315" si="105">COUNTIF(W308:W314,"○")</f>
        <v>2</v>
      </c>
      <c r="X315" s="52">
        <f t="shared" si="105"/>
        <v>0</v>
      </c>
      <c r="Y315" s="52">
        <f t="shared" si="105"/>
        <v>0</v>
      </c>
      <c r="Z315" s="52">
        <f t="shared" si="105"/>
        <v>0</v>
      </c>
      <c r="AA315" s="52">
        <f t="shared" si="105"/>
        <v>4</v>
      </c>
      <c r="AB315" s="52">
        <f t="shared" si="105"/>
        <v>0</v>
      </c>
      <c r="AC315" s="62">
        <f t="shared" si="105"/>
        <v>0</v>
      </c>
      <c r="AD315" s="83">
        <f t="shared" si="105"/>
        <v>0</v>
      </c>
      <c r="AE315" s="52">
        <f t="shared" si="105"/>
        <v>0</v>
      </c>
      <c r="AF315" s="52">
        <f t="shared" si="105"/>
        <v>0</v>
      </c>
      <c r="AG315" s="52">
        <f t="shared" si="105"/>
        <v>0</v>
      </c>
      <c r="AH315" s="52">
        <f t="shared" si="105"/>
        <v>0</v>
      </c>
      <c r="AI315" s="52">
        <f t="shared" si="105"/>
        <v>1</v>
      </c>
      <c r="AJ315" s="52">
        <f t="shared" si="105"/>
        <v>0</v>
      </c>
      <c r="AK315" s="52">
        <f t="shared" si="105"/>
        <v>0</v>
      </c>
    </row>
    <row r="316" spans="1:37" ht="20.149999999999999" customHeight="1" x14ac:dyDescent="0.2">
      <c r="A316" s="5" t="s">
        <v>112</v>
      </c>
      <c r="B316" s="6" t="s">
        <v>344</v>
      </c>
      <c r="C316" s="7" t="s">
        <v>113</v>
      </c>
      <c r="D316" s="8" t="s">
        <v>114</v>
      </c>
      <c r="E316" s="50"/>
      <c r="F316" s="48"/>
      <c r="G316" s="48"/>
      <c r="H316" s="48"/>
      <c r="I316" s="49"/>
      <c r="J316" s="48" t="s">
        <v>146</v>
      </c>
      <c r="K316" s="48"/>
      <c r="L316" s="49"/>
      <c r="M316" s="49"/>
      <c r="N316" s="49"/>
      <c r="O316" s="124"/>
      <c r="P316" s="61"/>
      <c r="Q316" s="69"/>
      <c r="R316" s="60" t="s">
        <v>149</v>
      </c>
      <c r="S316" s="60"/>
      <c r="T316" s="61"/>
      <c r="U316" s="76"/>
      <c r="V316" s="60"/>
      <c r="AA316" s="59" t="s">
        <v>149</v>
      </c>
      <c r="AD316" s="82"/>
      <c r="AE316" s="73"/>
      <c r="AF316" s="73"/>
      <c r="AG316" s="73"/>
      <c r="AH316" s="73"/>
      <c r="AI316" s="73"/>
      <c r="AJ316" s="73"/>
      <c r="AK316" s="73"/>
    </row>
    <row r="317" spans="1:37" ht="20.149999999999999" customHeight="1" x14ac:dyDescent="0.2">
      <c r="A317" s="5" t="s">
        <v>112</v>
      </c>
      <c r="B317" s="6" t="s">
        <v>235</v>
      </c>
      <c r="C317" s="7" t="s">
        <v>115</v>
      </c>
      <c r="D317" s="8" t="s">
        <v>116</v>
      </c>
      <c r="E317" s="50"/>
      <c r="F317" s="48"/>
      <c r="G317" s="48"/>
      <c r="H317" s="48"/>
      <c r="I317" s="49"/>
      <c r="J317" s="48" t="s">
        <v>146</v>
      </c>
      <c r="K317" s="48"/>
      <c r="L317" s="49"/>
      <c r="M317" s="49"/>
      <c r="N317" s="49"/>
      <c r="O317" s="124"/>
      <c r="P317" s="61"/>
      <c r="Q317" s="69"/>
      <c r="R317" s="60" t="s">
        <v>149</v>
      </c>
      <c r="S317" s="60"/>
      <c r="T317" s="61"/>
      <c r="U317" s="76"/>
      <c r="V317" s="60"/>
      <c r="AA317" s="59" t="s">
        <v>149</v>
      </c>
      <c r="AD317" s="82"/>
      <c r="AE317" s="73"/>
      <c r="AF317" s="73"/>
      <c r="AG317" s="73"/>
      <c r="AH317" s="73"/>
      <c r="AI317" s="73"/>
      <c r="AJ317" s="73"/>
      <c r="AK317" s="73"/>
    </row>
    <row r="318" spans="1:37" ht="20.149999999999999" customHeight="1" x14ac:dyDescent="0.2">
      <c r="A318" s="5" t="s">
        <v>112</v>
      </c>
      <c r="B318" s="6" t="s">
        <v>161</v>
      </c>
      <c r="C318" s="7" t="s">
        <v>117</v>
      </c>
      <c r="D318" s="8" t="s">
        <v>838</v>
      </c>
      <c r="E318" s="50" t="s">
        <v>146</v>
      </c>
      <c r="F318" s="50" t="s">
        <v>146</v>
      </c>
      <c r="G318" s="50"/>
      <c r="H318" s="50" t="s">
        <v>146</v>
      </c>
      <c r="I318" s="49"/>
      <c r="J318" s="48"/>
      <c r="K318" s="48"/>
      <c r="L318" s="49"/>
      <c r="M318" s="49"/>
      <c r="N318" s="49"/>
      <c r="O318" s="124"/>
      <c r="P318" s="61"/>
      <c r="Q318" s="69"/>
      <c r="R318" s="60" t="s">
        <v>149</v>
      </c>
      <c r="S318" s="60"/>
      <c r="T318" s="61"/>
      <c r="U318" s="76"/>
      <c r="V318" s="60"/>
      <c r="W318" s="59" t="s">
        <v>149</v>
      </c>
      <c r="AD318" s="82"/>
      <c r="AE318" s="73"/>
      <c r="AF318" s="73"/>
      <c r="AG318" s="73"/>
      <c r="AH318" s="73"/>
      <c r="AI318" s="73"/>
      <c r="AJ318" s="73"/>
      <c r="AK318" s="73"/>
    </row>
    <row r="319" spans="1:37" ht="20.149999999999999" customHeight="1" x14ac:dyDescent="0.2">
      <c r="A319" s="5" t="s">
        <v>112</v>
      </c>
      <c r="B319" s="6" t="s">
        <v>161</v>
      </c>
      <c r="C319" s="7" t="s">
        <v>118</v>
      </c>
      <c r="D319" s="8" t="s">
        <v>119</v>
      </c>
      <c r="E319" s="50" t="s">
        <v>149</v>
      </c>
      <c r="F319" s="48"/>
      <c r="G319" s="50" t="s">
        <v>146</v>
      </c>
      <c r="H319" s="48"/>
      <c r="I319" s="49"/>
      <c r="J319" s="48"/>
      <c r="K319" s="48"/>
      <c r="L319" s="49"/>
      <c r="M319" s="49"/>
      <c r="N319" s="49"/>
      <c r="O319" s="124"/>
      <c r="P319" s="61"/>
      <c r="Q319" s="69"/>
      <c r="R319" s="61" t="s">
        <v>149</v>
      </c>
      <c r="S319" s="60"/>
      <c r="U319" s="76"/>
      <c r="V319" s="60"/>
      <c r="W319" s="59" t="s">
        <v>149</v>
      </c>
      <c r="AD319" s="82"/>
      <c r="AE319" s="73"/>
      <c r="AF319" s="73"/>
      <c r="AG319" s="73"/>
      <c r="AH319" s="73"/>
      <c r="AI319" s="73"/>
      <c r="AJ319" s="73"/>
      <c r="AK319" s="73"/>
    </row>
    <row r="320" spans="1:37" ht="20.149999999999999" customHeight="1" x14ac:dyDescent="0.2">
      <c r="A320" s="10" t="s">
        <v>112</v>
      </c>
      <c r="B320" s="11" t="s">
        <v>188</v>
      </c>
      <c r="C320" s="12" t="s">
        <v>120</v>
      </c>
      <c r="D320" s="13" t="s">
        <v>121</v>
      </c>
      <c r="E320" s="51"/>
      <c r="F320" s="48"/>
      <c r="G320" s="48"/>
      <c r="H320" s="48"/>
      <c r="I320" s="49"/>
      <c r="J320" s="48" t="s">
        <v>149</v>
      </c>
      <c r="K320" s="48"/>
      <c r="L320" s="49"/>
      <c r="M320" s="49"/>
      <c r="N320" s="49"/>
      <c r="O320" s="124"/>
      <c r="P320" s="61"/>
      <c r="Q320" s="69"/>
      <c r="R320" s="60" t="s">
        <v>149</v>
      </c>
      <c r="S320" s="60"/>
      <c r="T320" s="61"/>
      <c r="U320" s="76"/>
      <c r="V320" s="60"/>
      <c r="AD320" s="82"/>
      <c r="AE320" s="73"/>
      <c r="AF320" s="73"/>
      <c r="AG320" s="73"/>
      <c r="AH320" s="73"/>
      <c r="AI320" s="73" t="s">
        <v>581</v>
      </c>
      <c r="AJ320" s="73"/>
      <c r="AK320" s="73"/>
    </row>
    <row r="321" spans="1:37" ht="20.149999999999999" customHeight="1" x14ac:dyDescent="0.2">
      <c r="A321" s="10" t="s">
        <v>112</v>
      </c>
      <c r="B321" s="11" t="s">
        <v>188</v>
      </c>
      <c r="C321" s="12" t="s">
        <v>122</v>
      </c>
      <c r="D321" s="13" t="s">
        <v>123</v>
      </c>
      <c r="E321" s="51"/>
      <c r="F321" s="48"/>
      <c r="G321" s="48"/>
      <c r="H321" s="48"/>
      <c r="I321" s="49"/>
      <c r="J321" s="48" t="s">
        <v>146</v>
      </c>
      <c r="K321" s="48"/>
      <c r="L321" s="49"/>
      <c r="M321" s="49"/>
      <c r="N321" s="49"/>
      <c r="O321" s="124"/>
      <c r="P321" s="61"/>
      <c r="Q321" s="69"/>
      <c r="R321" s="60" t="s">
        <v>149</v>
      </c>
      <c r="S321" s="60"/>
      <c r="T321" s="61"/>
      <c r="U321" s="76"/>
      <c r="V321" s="60"/>
      <c r="AD321" s="82"/>
      <c r="AE321" s="73"/>
      <c r="AF321" s="73"/>
      <c r="AG321" s="73"/>
      <c r="AH321" s="73"/>
      <c r="AI321" s="73" t="s">
        <v>149</v>
      </c>
      <c r="AJ321" s="73"/>
      <c r="AK321" s="73"/>
    </row>
    <row r="322" spans="1:37" ht="20.149999999999999" customHeight="1" x14ac:dyDescent="0.2">
      <c r="A322" s="10" t="s">
        <v>112</v>
      </c>
      <c r="B322" s="11" t="s">
        <v>188</v>
      </c>
      <c r="C322" s="12"/>
      <c r="D322" s="108" t="s">
        <v>781</v>
      </c>
      <c r="E322" s="51"/>
      <c r="F322" s="48"/>
      <c r="G322" s="48"/>
      <c r="H322" s="48"/>
      <c r="I322" s="49"/>
      <c r="J322" s="48" t="s">
        <v>146</v>
      </c>
      <c r="K322" s="48"/>
      <c r="L322" s="49"/>
      <c r="M322" s="49"/>
      <c r="N322" s="49"/>
      <c r="O322" s="124"/>
      <c r="P322" s="61"/>
      <c r="Q322" s="69"/>
      <c r="R322" s="60" t="s">
        <v>146</v>
      </c>
      <c r="S322" s="60"/>
      <c r="T322" s="61"/>
      <c r="U322" s="76"/>
      <c r="V322" s="60"/>
      <c r="AD322" s="82"/>
      <c r="AE322" s="73"/>
      <c r="AF322" s="73"/>
      <c r="AG322" s="73"/>
      <c r="AH322" s="73"/>
      <c r="AI322" s="73" t="s">
        <v>146</v>
      </c>
      <c r="AJ322" s="73"/>
      <c r="AK322" s="73"/>
    </row>
    <row r="323" spans="1:37" ht="20.149999999999999" customHeight="1" x14ac:dyDescent="0.2">
      <c r="A323" s="31">
        <f>COUNTIF(A316:A322,"宮崎県")</f>
        <v>7</v>
      </c>
      <c r="B323" s="32">
        <f>COUNTIF(B316:B322,"＊")</f>
        <v>4</v>
      </c>
      <c r="C323" s="35"/>
      <c r="D323" s="38" t="s">
        <v>521</v>
      </c>
      <c r="E323" s="52">
        <f>COUNTIF(E316:E321,"○")</f>
        <v>2</v>
      </c>
      <c r="F323" s="52">
        <f>COUNTIF(F316:F321,"○")</f>
        <v>1</v>
      </c>
      <c r="G323" s="52">
        <f>COUNTIF(G316:G321,"○")</f>
        <v>1</v>
      </c>
      <c r="H323" s="52">
        <f>COUNTIF(H316:H321,"○")</f>
        <v>1</v>
      </c>
      <c r="I323" s="52">
        <f>COUNTIF(I316:I321,"○")</f>
        <v>0</v>
      </c>
      <c r="J323" s="52">
        <f>COUNTIF(J316:J322,"○")</f>
        <v>5</v>
      </c>
      <c r="K323" s="52">
        <f>COUNTIF(K316:K322,"○")</f>
        <v>0</v>
      </c>
      <c r="L323" s="52">
        <f>COUNTIF(L316:L321,"○")</f>
        <v>0</v>
      </c>
      <c r="M323" s="52">
        <f>COUNTIF(M316:M321,"○")</f>
        <v>0</v>
      </c>
      <c r="N323" s="52">
        <f>COUNTIF(N316:N321,"○")</f>
        <v>0</v>
      </c>
      <c r="O323" s="52">
        <f>COUNTIF(O316:O322,"○")</f>
        <v>0</v>
      </c>
      <c r="P323" s="62">
        <f t="shared" ref="P323:V323" si="106">COUNTIF(P316:P321,"○")</f>
        <v>0</v>
      </c>
      <c r="Q323" s="66">
        <f t="shared" si="106"/>
        <v>0</v>
      </c>
      <c r="R323" s="52">
        <f>COUNTIF(R316:R322,"○")</f>
        <v>7</v>
      </c>
      <c r="S323" s="52">
        <f>COUNTIF(S316:S322,"○")</f>
        <v>0</v>
      </c>
      <c r="T323" s="62">
        <f t="shared" si="106"/>
        <v>0</v>
      </c>
      <c r="U323" s="78"/>
      <c r="V323" s="52">
        <f t="shared" si="106"/>
        <v>0</v>
      </c>
      <c r="W323" s="52">
        <f t="shared" ref="W323:AK323" si="107">COUNTIF(W316:W321,"○")</f>
        <v>2</v>
      </c>
      <c r="X323" s="52">
        <f t="shared" si="107"/>
        <v>0</v>
      </c>
      <c r="Y323" s="52">
        <f t="shared" si="107"/>
        <v>0</v>
      </c>
      <c r="Z323" s="52">
        <f t="shared" si="107"/>
        <v>0</v>
      </c>
      <c r="AA323" s="52">
        <f t="shared" si="107"/>
        <v>2</v>
      </c>
      <c r="AB323" s="52">
        <f t="shared" si="107"/>
        <v>0</v>
      </c>
      <c r="AC323" s="62">
        <f t="shared" si="107"/>
        <v>0</v>
      </c>
      <c r="AD323" s="83">
        <f t="shared" si="107"/>
        <v>0</v>
      </c>
      <c r="AE323" s="52">
        <f t="shared" si="107"/>
        <v>0</v>
      </c>
      <c r="AF323" s="52">
        <f t="shared" si="107"/>
        <v>0</v>
      </c>
      <c r="AG323" s="52">
        <f>COUNTIF(AG316:AG322,"○")</f>
        <v>0</v>
      </c>
      <c r="AH323" s="52">
        <f>COUNTIF(AH316:AH322,"○")</f>
        <v>0</v>
      </c>
      <c r="AI323" s="52">
        <f>COUNTIF(AI316:AI322,"○")</f>
        <v>3</v>
      </c>
      <c r="AJ323" s="52">
        <f t="shared" si="107"/>
        <v>0</v>
      </c>
      <c r="AK323" s="52">
        <f t="shared" si="107"/>
        <v>0</v>
      </c>
    </row>
    <row r="324" spans="1:37" ht="20.149999999999999" customHeight="1" x14ac:dyDescent="0.2">
      <c r="A324" s="5" t="s">
        <v>124</v>
      </c>
      <c r="B324" s="6" t="s">
        <v>196</v>
      </c>
      <c r="C324" s="7" t="s">
        <v>125</v>
      </c>
      <c r="D324" s="8" t="s">
        <v>126</v>
      </c>
      <c r="E324" s="50" t="s">
        <v>149</v>
      </c>
      <c r="F324" s="50" t="s">
        <v>149</v>
      </c>
      <c r="G324" s="50" t="s">
        <v>149</v>
      </c>
      <c r="H324" s="48"/>
      <c r="I324" s="49"/>
      <c r="J324" s="48"/>
      <c r="K324" s="48"/>
      <c r="L324" s="49"/>
      <c r="M324" s="49"/>
      <c r="N324" s="49"/>
      <c r="O324" s="124"/>
      <c r="P324" s="61"/>
      <c r="Q324" s="69"/>
      <c r="R324" s="60" t="s">
        <v>149</v>
      </c>
      <c r="S324" s="60"/>
      <c r="T324" s="61"/>
      <c r="U324" s="76"/>
      <c r="V324" s="60"/>
      <c r="W324" s="59" t="s">
        <v>149</v>
      </c>
      <c r="AD324" s="82"/>
      <c r="AE324" s="73"/>
      <c r="AF324" s="73"/>
      <c r="AG324" s="73"/>
      <c r="AH324" s="73"/>
      <c r="AI324" s="73"/>
      <c r="AJ324" s="73"/>
      <c r="AK324" s="73"/>
    </row>
    <row r="325" spans="1:37" ht="20.149999999999999" customHeight="1" x14ac:dyDescent="0.2">
      <c r="A325" s="10" t="s">
        <v>124</v>
      </c>
      <c r="B325" s="11" t="s">
        <v>188</v>
      </c>
      <c r="C325" s="12" t="s">
        <v>127</v>
      </c>
      <c r="D325" s="123" t="s">
        <v>782</v>
      </c>
      <c r="E325" s="50"/>
      <c r="F325" s="88"/>
      <c r="G325" s="88"/>
      <c r="H325" s="88"/>
      <c r="I325" s="89"/>
      <c r="J325" s="88" t="s">
        <v>146</v>
      </c>
      <c r="K325" s="88"/>
      <c r="L325" s="89"/>
      <c r="M325" s="89"/>
      <c r="N325" s="89"/>
      <c r="O325" s="130"/>
      <c r="P325" s="61"/>
      <c r="Q325" s="69" t="s">
        <v>149</v>
      </c>
      <c r="R325" s="60"/>
      <c r="S325" s="60"/>
      <c r="T325" s="61"/>
      <c r="U325" s="76"/>
      <c r="V325" s="60"/>
      <c r="AD325" s="82"/>
      <c r="AE325" s="73"/>
      <c r="AF325" s="73"/>
      <c r="AG325" s="73"/>
      <c r="AH325" s="73" t="s">
        <v>149</v>
      </c>
      <c r="AI325" s="73"/>
      <c r="AJ325" s="73"/>
      <c r="AK325" s="73"/>
    </row>
    <row r="326" spans="1:37" ht="20.149999999999999" customHeight="1" x14ac:dyDescent="0.2">
      <c r="A326" s="10" t="s">
        <v>124</v>
      </c>
      <c r="B326" s="11" t="s">
        <v>188</v>
      </c>
      <c r="C326" s="12" t="s">
        <v>128</v>
      </c>
      <c r="D326" s="13" t="s">
        <v>129</v>
      </c>
      <c r="E326" s="50"/>
      <c r="F326" s="88"/>
      <c r="G326" s="88"/>
      <c r="H326" s="88"/>
      <c r="I326" s="89"/>
      <c r="J326" s="88" t="s">
        <v>149</v>
      </c>
      <c r="K326" s="88"/>
      <c r="L326" s="89"/>
      <c r="M326" s="89"/>
      <c r="N326" s="89"/>
      <c r="O326" s="130"/>
      <c r="P326" s="61"/>
      <c r="Q326" s="69"/>
      <c r="R326" s="60" t="s">
        <v>149</v>
      </c>
      <c r="S326" s="60"/>
      <c r="T326" s="61"/>
      <c r="U326" s="76"/>
      <c r="V326" s="60"/>
      <c r="AD326" s="82"/>
      <c r="AE326" s="73"/>
      <c r="AF326" s="73"/>
      <c r="AG326" s="73"/>
      <c r="AH326" s="73"/>
      <c r="AI326" s="73" t="s">
        <v>149</v>
      </c>
      <c r="AJ326" s="73"/>
      <c r="AK326" s="73"/>
    </row>
    <row r="327" spans="1:37" ht="20.149999999999999" customHeight="1" x14ac:dyDescent="0.2">
      <c r="A327" s="5" t="s">
        <v>124</v>
      </c>
      <c r="B327" s="6" t="s">
        <v>161</v>
      </c>
      <c r="C327" s="7" t="s">
        <v>130</v>
      </c>
      <c r="D327" s="113" t="s">
        <v>783</v>
      </c>
      <c r="E327" s="50"/>
      <c r="F327" s="48"/>
      <c r="G327" s="48"/>
      <c r="H327" s="48"/>
      <c r="I327" s="49"/>
      <c r="J327" s="48" t="s">
        <v>149</v>
      </c>
      <c r="K327" s="48"/>
      <c r="L327" s="49"/>
      <c r="M327" s="49"/>
      <c r="N327" s="49"/>
      <c r="O327" s="124"/>
      <c r="P327" s="61"/>
      <c r="Q327" s="69"/>
      <c r="R327" s="60" t="s">
        <v>149</v>
      </c>
      <c r="S327" s="60"/>
      <c r="T327" s="61"/>
      <c r="U327" s="76"/>
      <c r="V327" s="60"/>
      <c r="AA327" s="59" t="s">
        <v>149</v>
      </c>
      <c r="AD327" s="82"/>
      <c r="AE327" s="73"/>
      <c r="AF327" s="73"/>
      <c r="AG327" s="73"/>
      <c r="AH327" s="73"/>
      <c r="AI327" s="73"/>
      <c r="AJ327" s="73"/>
      <c r="AK327" s="73"/>
    </row>
    <row r="328" spans="1:37" ht="20.149999999999999" customHeight="1" x14ac:dyDescent="0.2">
      <c r="A328" s="122" t="s">
        <v>124</v>
      </c>
      <c r="B328" s="121" t="s">
        <v>188</v>
      </c>
      <c r="C328" s="12"/>
      <c r="D328" s="123" t="s">
        <v>666</v>
      </c>
      <c r="E328" s="51"/>
      <c r="F328" s="48"/>
      <c r="G328" s="48"/>
      <c r="H328" s="48"/>
      <c r="I328" s="49"/>
      <c r="J328" s="48" t="s">
        <v>667</v>
      </c>
      <c r="K328" s="48"/>
      <c r="L328" s="49"/>
      <c r="M328" s="49"/>
      <c r="N328" s="49"/>
      <c r="O328" s="124"/>
      <c r="P328" s="61"/>
      <c r="Q328" s="69"/>
      <c r="R328" s="60" t="s">
        <v>667</v>
      </c>
      <c r="S328" s="60"/>
      <c r="T328" s="61"/>
      <c r="U328" s="76"/>
      <c r="V328" s="60"/>
      <c r="AD328" s="82"/>
      <c r="AE328" s="73"/>
      <c r="AF328" s="73"/>
      <c r="AG328" s="73"/>
      <c r="AH328" s="73"/>
      <c r="AI328" s="73" t="s">
        <v>667</v>
      </c>
      <c r="AJ328" s="73"/>
      <c r="AK328" s="73"/>
    </row>
    <row r="329" spans="1:37" ht="20.149999999999999" customHeight="1" x14ac:dyDescent="0.2">
      <c r="A329" s="31">
        <f>COUNTIF(A324:A328,"鹿児島県")</f>
        <v>5</v>
      </c>
      <c r="B329" s="32">
        <f>COUNTIF(B324:B328,"＊")</f>
        <v>2</v>
      </c>
      <c r="C329" s="35"/>
      <c r="D329" s="38" t="s">
        <v>124</v>
      </c>
      <c r="E329" s="52">
        <f t="shared" ref="E329:T329" si="108">COUNTIF(E324:E328,"○")</f>
        <v>1</v>
      </c>
      <c r="F329" s="52">
        <f t="shared" si="108"/>
        <v>1</v>
      </c>
      <c r="G329" s="52">
        <f t="shared" si="108"/>
        <v>1</v>
      </c>
      <c r="H329" s="52">
        <f t="shared" si="108"/>
        <v>0</v>
      </c>
      <c r="I329" s="52">
        <f t="shared" si="108"/>
        <v>0</v>
      </c>
      <c r="J329" s="52">
        <f t="shared" si="108"/>
        <v>4</v>
      </c>
      <c r="K329" s="52">
        <f t="shared" si="108"/>
        <v>0</v>
      </c>
      <c r="L329" s="52">
        <f t="shared" si="108"/>
        <v>0</v>
      </c>
      <c r="M329" s="52">
        <f t="shared" si="108"/>
        <v>0</v>
      </c>
      <c r="N329" s="52">
        <f t="shared" si="108"/>
        <v>0</v>
      </c>
      <c r="O329" s="52">
        <f t="shared" si="108"/>
        <v>0</v>
      </c>
      <c r="P329" s="52">
        <f t="shared" si="108"/>
        <v>0</v>
      </c>
      <c r="Q329" s="52">
        <f t="shared" si="108"/>
        <v>1</v>
      </c>
      <c r="R329" s="52">
        <f t="shared" si="108"/>
        <v>4</v>
      </c>
      <c r="S329" s="52">
        <f t="shared" si="108"/>
        <v>0</v>
      </c>
      <c r="T329" s="52">
        <f t="shared" si="108"/>
        <v>0</v>
      </c>
      <c r="U329" s="78"/>
      <c r="V329" s="52">
        <f t="shared" ref="V329:AK329" si="109">COUNTIF(V324:V328,"○")</f>
        <v>0</v>
      </c>
      <c r="W329" s="52">
        <f t="shared" si="109"/>
        <v>1</v>
      </c>
      <c r="X329" s="52">
        <f t="shared" si="109"/>
        <v>0</v>
      </c>
      <c r="Y329" s="52">
        <f t="shared" si="109"/>
        <v>0</v>
      </c>
      <c r="Z329" s="52">
        <f t="shared" si="109"/>
        <v>0</v>
      </c>
      <c r="AA329" s="52">
        <f t="shared" si="109"/>
        <v>1</v>
      </c>
      <c r="AB329" s="52">
        <f t="shared" si="109"/>
        <v>0</v>
      </c>
      <c r="AC329" s="52">
        <f t="shared" si="109"/>
        <v>0</v>
      </c>
      <c r="AD329" s="52">
        <f t="shared" si="109"/>
        <v>0</v>
      </c>
      <c r="AE329" s="52">
        <f t="shared" si="109"/>
        <v>0</v>
      </c>
      <c r="AF329" s="52">
        <f t="shared" si="109"/>
        <v>0</v>
      </c>
      <c r="AG329" s="52">
        <f t="shared" si="109"/>
        <v>0</v>
      </c>
      <c r="AH329" s="52">
        <f t="shared" si="109"/>
        <v>1</v>
      </c>
      <c r="AI329" s="52">
        <f t="shared" si="109"/>
        <v>2</v>
      </c>
      <c r="AJ329" s="52">
        <f t="shared" si="109"/>
        <v>0</v>
      </c>
      <c r="AK329" s="52">
        <f t="shared" si="109"/>
        <v>0</v>
      </c>
    </row>
    <row r="330" spans="1:37" ht="20.149999999999999" customHeight="1" x14ac:dyDescent="0.2">
      <c r="A330" s="5" t="s">
        <v>131</v>
      </c>
      <c r="B330" s="6" t="s">
        <v>163</v>
      </c>
      <c r="C330" s="7" t="s">
        <v>132</v>
      </c>
      <c r="D330" s="8" t="s">
        <v>133</v>
      </c>
      <c r="E330" s="50"/>
      <c r="F330" s="48"/>
      <c r="G330" s="48"/>
      <c r="H330" s="48"/>
      <c r="I330" s="49"/>
      <c r="J330" s="48" t="s">
        <v>149</v>
      </c>
      <c r="K330" s="48"/>
      <c r="L330" s="49"/>
      <c r="M330" s="49"/>
      <c r="N330" s="49"/>
      <c r="O330" s="124"/>
      <c r="P330" s="61"/>
      <c r="Q330" s="69" t="s">
        <v>149</v>
      </c>
      <c r="R330" s="60"/>
      <c r="S330" s="60"/>
      <c r="T330" s="61"/>
      <c r="U330" s="76"/>
      <c r="V330" s="60"/>
      <c r="Z330" s="59" t="s">
        <v>149</v>
      </c>
      <c r="AD330" s="82"/>
      <c r="AE330" s="73"/>
      <c r="AF330" s="73"/>
      <c r="AG330" s="73"/>
      <c r="AH330" s="73"/>
      <c r="AI330" s="73"/>
      <c r="AJ330" s="73"/>
      <c r="AK330" s="73"/>
    </row>
    <row r="331" spans="1:37" ht="20.149999999999999" customHeight="1" x14ac:dyDescent="0.2">
      <c r="A331" s="5" t="s">
        <v>131</v>
      </c>
      <c r="B331" s="6" t="s">
        <v>229</v>
      </c>
      <c r="C331" s="7" t="s">
        <v>134</v>
      </c>
      <c r="D331" s="113" t="s">
        <v>784</v>
      </c>
      <c r="E331" s="50" t="s">
        <v>149</v>
      </c>
      <c r="F331" s="50" t="s">
        <v>149</v>
      </c>
      <c r="G331" s="50" t="s">
        <v>149</v>
      </c>
      <c r="H331" s="48"/>
      <c r="I331" s="49"/>
      <c r="J331" s="48"/>
      <c r="K331" s="48"/>
      <c r="L331" s="49"/>
      <c r="M331" s="49"/>
      <c r="N331" s="49"/>
      <c r="O331" s="124"/>
      <c r="P331" s="61"/>
      <c r="Q331" s="69"/>
      <c r="R331" s="60" t="s">
        <v>747</v>
      </c>
      <c r="S331" s="60"/>
      <c r="T331" s="60"/>
      <c r="U331" s="76"/>
      <c r="V331" s="60"/>
      <c r="W331" s="59" t="s">
        <v>534</v>
      </c>
      <c r="AD331" s="82"/>
      <c r="AE331" s="73"/>
      <c r="AF331" s="73"/>
      <c r="AG331" s="73"/>
      <c r="AH331" s="73"/>
      <c r="AI331" s="73"/>
      <c r="AJ331" s="73"/>
      <c r="AK331" s="73"/>
    </row>
    <row r="332" spans="1:37" ht="20.149999999999999" customHeight="1" x14ac:dyDescent="0.2">
      <c r="A332" s="5" t="s">
        <v>131</v>
      </c>
      <c r="B332" s="6" t="s">
        <v>161</v>
      </c>
      <c r="C332" s="7" t="s">
        <v>135</v>
      </c>
      <c r="D332" s="8" t="s">
        <v>136</v>
      </c>
      <c r="E332" s="50" t="s">
        <v>149</v>
      </c>
      <c r="F332" s="48" t="s">
        <v>806</v>
      </c>
      <c r="G332" s="50"/>
      <c r="H332" s="48"/>
      <c r="I332" s="49"/>
      <c r="J332" s="48"/>
      <c r="K332" s="48"/>
      <c r="L332" s="49"/>
      <c r="M332" s="49"/>
      <c r="N332" s="49"/>
      <c r="O332" s="124"/>
      <c r="P332" s="61"/>
      <c r="Q332" s="69"/>
      <c r="R332" s="60" t="s">
        <v>149</v>
      </c>
      <c r="S332" s="60"/>
      <c r="T332" s="61"/>
      <c r="U332" s="76"/>
      <c r="V332" s="60"/>
      <c r="W332" s="59" t="s">
        <v>149</v>
      </c>
      <c r="AD332" s="82"/>
      <c r="AE332" s="73"/>
      <c r="AF332" s="73"/>
      <c r="AG332" s="73"/>
      <c r="AH332" s="73"/>
      <c r="AI332" s="73"/>
      <c r="AJ332" s="73"/>
      <c r="AK332" s="73"/>
    </row>
    <row r="333" spans="1:37" ht="20.149999999999999" customHeight="1" x14ac:dyDescent="0.2">
      <c r="A333" s="10" t="s">
        <v>131</v>
      </c>
      <c r="B333" s="11" t="s">
        <v>188</v>
      </c>
      <c r="C333" s="12" t="s">
        <v>137</v>
      </c>
      <c r="D333" s="13" t="s">
        <v>138</v>
      </c>
      <c r="E333" s="51"/>
      <c r="F333" s="48"/>
      <c r="G333" s="48"/>
      <c r="H333" s="48"/>
      <c r="I333" s="49"/>
      <c r="J333" s="48" t="s">
        <v>149</v>
      </c>
      <c r="K333" s="48"/>
      <c r="L333" s="49"/>
      <c r="M333" s="49"/>
      <c r="N333" s="49"/>
      <c r="O333" s="124"/>
      <c r="P333" s="61"/>
      <c r="Q333" s="69" t="s">
        <v>149</v>
      </c>
      <c r="R333" s="60"/>
      <c r="S333" s="60"/>
      <c r="T333" s="61"/>
      <c r="U333" s="76"/>
      <c r="V333" s="60"/>
      <c r="AD333" s="82"/>
      <c r="AE333" s="73"/>
      <c r="AF333" s="73"/>
      <c r="AG333" s="73"/>
      <c r="AH333" s="73" t="s">
        <v>149</v>
      </c>
      <c r="AI333" s="73"/>
      <c r="AJ333" s="73"/>
      <c r="AK333" s="73"/>
    </row>
    <row r="334" spans="1:37" ht="20.149999999999999" customHeight="1" x14ac:dyDescent="0.2">
      <c r="A334" s="5" t="s">
        <v>131</v>
      </c>
      <c r="B334" s="115" t="s">
        <v>80</v>
      </c>
      <c r="C334" s="7" t="s">
        <v>522</v>
      </c>
      <c r="D334" s="8" t="s">
        <v>523</v>
      </c>
      <c r="E334" s="50" t="s">
        <v>492</v>
      </c>
      <c r="F334" s="50" t="s">
        <v>492</v>
      </c>
      <c r="G334" s="48" t="s">
        <v>655</v>
      </c>
      <c r="H334" s="48"/>
      <c r="I334" s="49"/>
      <c r="J334" s="48"/>
      <c r="K334" s="48"/>
      <c r="L334" s="49"/>
      <c r="M334" s="49"/>
      <c r="N334" s="49"/>
      <c r="O334" s="124"/>
      <c r="P334" s="61"/>
      <c r="Q334" s="69"/>
      <c r="R334" s="60" t="s">
        <v>149</v>
      </c>
      <c r="S334" s="60"/>
      <c r="T334" s="61"/>
      <c r="U334" s="76"/>
      <c r="V334" s="60"/>
      <c r="W334" s="59" t="s">
        <v>149</v>
      </c>
      <c r="AD334" s="82"/>
      <c r="AE334" s="73"/>
      <c r="AF334" s="73"/>
      <c r="AG334" s="73"/>
      <c r="AH334" s="73"/>
      <c r="AI334" s="73"/>
      <c r="AJ334" s="73"/>
      <c r="AK334" s="73"/>
    </row>
    <row r="335" spans="1:37" ht="20.149999999999999" customHeight="1" x14ac:dyDescent="0.2">
      <c r="A335" s="31">
        <f>COUNTIF(A330:A334,"沖縄県")</f>
        <v>5</v>
      </c>
      <c r="B335" s="32">
        <f>COUNTIF(B330:B334,"＊")</f>
        <v>4</v>
      </c>
      <c r="C335" s="35"/>
      <c r="D335" s="38" t="s">
        <v>524</v>
      </c>
      <c r="E335" s="52">
        <f t="shared" ref="E335:J335" si="110">COUNTIF(E330:E334,"○")</f>
        <v>3</v>
      </c>
      <c r="F335" s="52">
        <f t="shared" si="110"/>
        <v>3</v>
      </c>
      <c r="G335" s="52">
        <f t="shared" si="110"/>
        <v>2</v>
      </c>
      <c r="H335" s="52">
        <f t="shared" si="110"/>
        <v>0</v>
      </c>
      <c r="I335" s="52">
        <f t="shared" si="110"/>
        <v>0</v>
      </c>
      <c r="J335" s="52">
        <f t="shared" si="110"/>
        <v>2</v>
      </c>
      <c r="K335" s="52">
        <f t="shared" ref="K335:V335" si="111">COUNTIF(K330:K334,"○")</f>
        <v>0</v>
      </c>
      <c r="L335" s="52">
        <f>COUNTIF(L330:L334,"○")</f>
        <v>0</v>
      </c>
      <c r="M335" s="52">
        <f>COUNTIF(M330:M334,"○")</f>
        <v>0</v>
      </c>
      <c r="N335" s="52">
        <f>COUNTIF(N330:N334,"○")</f>
        <v>0</v>
      </c>
      <c r="O335" s="62"/>
      <c r="P335" s="62">
        <f t="shared" si="111"/>
        <v>0</v>
      </c>
      <c r="Q335" s="66">
        <f t="shared" si="111"/>
        <v>2</v>
      </c>
      <c r="R335" s="52">
        <f t="shared" si="111"/>
        <v>3</v>
      </c>
      <c r="S335" s="52">
        <f t="shared" si="111"/>
        <v>0</v>
      </c>
      <c r="T335" s="62">
        <f t="shared" si="111"/>
        <v>0</v>
      </c>
      <c r="U335" s="78"/>
      <c r="V335" s="52">
        <f t="shared" si="111"/>
        <v>0</v>
      </c>
      <c r="W335" s="52">
        <f t="shared" ref="W335:AK335" si="112">COUNTIF(W330:W334,"○")</f>
        <v>3</v>
      </c>
      <c r="X335" s="52">
        <f t="shared" si="112"/>
        <v>0</v>
      </c>
      <c r="Y335" s="52">
        <f t="shared" si="112"/>
        <v>0</v>
      </c>
      <c r="Z335" s="52">
        <f t="shared" si="112"/>
        <v>1</v>
      </c>
      <c r="AA335" s="52">
        <f t="shared" si="112"/>
        <v>0</v>
      </c>
      <c r="AB335" s="52">
        <f t="shared" si="112"/>
        <v>0</v>
      </c>
      <c r="AC335" s="62">
        <f t="shared" si="112"/>
        <v>0</v>
      </c>
      <c r="AD335" s="83">
        <f t="shared" si="112"/>
        <v>0</v>
      </c>
      <c r="AE335" s="52">
        <f t="shared" si="112"/>
        <v>0</v>
      </c>
      <c r="AF335" s="52">
        <f t="shared" si="112"/>
        <v>0</v>
      </c>
      <c r="AG335" s="52">
        <f t="shared" si="112"/>
        <v>0</v>
      </c>
      <c r="AH335" s="52">
        <f t="shared" si="112"/>
        <v>1</v>
      </c>
      <c r="AI335" s="52">
        <f t="shared" si="112"/>
        <v>0</v>
      </c>
      <c r="AJ335" s="52">
        <f t="shared" si="112"/>
        <v>0</v>
      </c>
      <c r="AK335" s="52">
        <f t="shared" si="112"/>
        <v>0</v>
      </c>
    </row>
    <row r="336" spans="1:37" ht="20.149999999999999" customHeight="1" x14ac:dyDescent="0.2">
      <c r="A336" s="53">
        <f>A335+A329+A323+A315+A307+A301+A294+A289</f>
        <v>52</v>
      </c>
      <c r="B336" s="53">
        <f>B335+B329+B323+B315+B307+B301+B294+B289</f>
        <v>33</v>
      </c>
      <c r="C336" s="57"/>
      <c r="D336" s="41" t="s">
        <v>139</v>
      </c>
      <c r="E336" s="53">
        <f t="shared" ref="E336:T336" si="113">E335+E329+E323+E315+E307+E301+E294+E289</f>
        <v>19</v>
      </c>
      <c r="F336" s="53">
        <f t="shared" si="113"/>
        <v>14</v>
      </c>
      <c r="G336" s="53">
        <f t="shared" si="113"/>
        <v>8</v>
      </c>
      <c r="H336" s="53">
        <f t="shared" si="113"/>
        <v>7</v>
      </c>
      <c r="I336" s="53">
        <f t="shared" si="113"/>
        <v>0</v>
      </c>
      <c r="J336" s="53">
        <f t="shared" si="113"/>
        <v>33</v>
      </c>
      <c r="K336" s="53">
        <f t="shared" si="113"/>
        <v>0</v>
      </c>
      <c r="L336" s="53">
        <f t="shared" si="113"/>
        <v>0</v>
      </c>
      <c r="M336" s="53">
        <f t="shared" si="113"/>
        <v>0</v>
      </c>
      <c r="N336" s="53">
        <f t="shared" si="113"/>
        <v>0</v>
      </c>
      <c r="O336" s="53">
        <f t="shared" si="113"/>
        <v>0</v>
      </c>
      <c r="P336" s="63">
        <f t="shared" si="113"/>
        <v>0</v>
      </c>
      <c r="Q336" s="67">
        <f t="shared" si="113"/>
        <v>7</v>
      </c>
      <c r="R336" s="53">
        <f t="shared" si="113"/>
        <v>45</v>
      </c>
      <c r="S336" s="53">
        <f t="shared" si="113"/>
        <v>0</v>
      </c>
      <c r="T336" s="63">
        <f t="shared" si="113"/>
        <v>0</v>
      </c>
      <c r="U336" s="79"/>
      <c r="V336" s="53">
        <f t="shared" ref="V336:AK336" si="114">V335+V329+V323+V315+V307+V301+V294+V289</f>
        <v>0</v>
      </c>
      <c r="W336" s="53">
        <f t="shared" si="114"/>
        <v>19</v>
      </c>
      <c r="X336" s="53">
        <f t="shared" si="114"/>
        <v>0</v>
      </c>
      <c r="Y336" s="53">
        <f t="shared" si="114"/>
        <v>0</v>
      </c>
      <c r="Z336" s="53">
        <f t="shared" si="114"/>
        <v>1</v>
      </c>
      <c r="AA336" s="53">
        <f t="shared" si="114"/>
        <v>13</v>
      </c>
      <c r="AB336" s="53">
        <f t="shared" si="114"/>
        <v>0</v>
      </c>
      <c r="AC336" s="63">
        <f t="shared" si="114"/>
        <v>0</v>
      </c>
      <c r="AD336" s="84">
        <f t="shared" si="114"/>
        <v>0</v>
      </c>
      <c r="AE336" s="53">
        <f t="shared" si="114"/>
        <v>0</v>
      </c>
      <c r="AF336" s="53">
        <f t="shared" si="114"/>
        <v>0</v>
      </c>
      <c r="AG336" s="53">
        <f t="shared" si="114"/>
        <v>0</v>
      </c>
      <c r="AH336" s="53">
        <f t="shared" si="114"/>
        <v>6</v>
      </c>
      <c r="AI336" s="53">
        <f t="shared" si="114"/>
        <v>13</v>
      </c>
      <c r="AJ336" s="53">
        <f t="shared" si="114"/>
        <v>0</v>
      </c>
      <c r="AK336" s="53">
        <f t="shared" si="114"/>
        <v>0</v>
      </c>
    </row>
    <row r="337" spans="1:37" x14ac:dyDescent="0.2">
      <c r="A337" s="5"/>
      <c r="B337" s="6"/>
      <c r="C337" s="7"/>
      <c r="D337" s="8"/>
      <c r="E337" s="24"/>
      <c r="F337" s="22"/>
      <c r="G337" s="22"/>
      <c r="H337" s="22"/>
      <c r="I337" s="23"/>
      <c r="J337" s="22"/>
      <c r="K337" s="22"/>
      <c r="L337" s="23"/>
      <c r="M337" s="23"/>
      <c r="N337" s="23"/>
      <c r="O337" s="127"/>
      <c r="P337" s="61"/>
      <c r="Q337" s="69"/>
      <c r="R337" s="60"/>
      <c r="S337" s="60"/>
      <c r="T337" s="61"/>
      <c r="U337" s="76"/>
      <c r="V337" s="73"/>
      <c r="AD337" s="82"/>
      <c r="AE337" s="73"/>
      <c r="AF337" s="73"/>
      <c r="AG337" s="73"/>
      <c r="AH337" s="73"/>
      <c r="AI337" s="73"/>
      <c r="AJ337" s="73"/>
      <c r="AK337" s="73"/>
    </row>
    <row r="338" spans="1:37" ht="14" x14ac:dyDescent="0.2">
      <c r="A338" s="58">
        <f>A336+A275+A201+A163+A126+A56+A20</f>
        <v>280</v>
      </c>
      <c r="B338" s="58">
        <f>B336+B275+B201+B163+B126+B56+B20</f>
        <v>213</v>
      </c>
      <c r="C338" s="17"/>
      <c r="D338" s="18" t="s">
        <v>140</v>
      </c>
      <c r="E338" s="58">
        <f t="shared" ref="E338:T338" si="115">E336+E275+E201+E163+E126+E56+E20</f>
        <v>152</v>
      </c>
      <c r="F338" s="58">
        <f t="shared" si="115"/>
        <v>133</v>
      </c>
      <c r="G338" s="58">
        <f t="shared" si="115"/>
        <v>62</v>
      </c>
      <c r="H338" s="58">
        <f t="shared" si="115"/>
        <v>9</v>
      </c>
      <c r="I338" s="58">
        <f t="shared" si="115"/>
        <v>2</v>
      </c>
      <c r="J338" s="58">
        <f t="shared" si="115"/>
        <v>113</v>
      </c>
      <c r="K338" s="58">
        <f t="shared" si="115"/>
        <v>9</v>
      </c>
      <c r="L338" s="58">
        <f t="shared" si="115"/>
        <v>7</v>
      </c>
      <c r="M338" s="58">
        <f t="shared" si="115"/>
        <v>1</v>
      </c>
      <c r="N338" s="58">
        <f t="shared" si="115"/>
        <v>3</v>
      </c>
      <c r="O338" s="58">
        <f t="shared" si="115"/>
        <v>1</v>
      </c>
      <c r="P338" s="65">
        <f t="shared" si="115"/>
        <v>3</v>
      </c>
      <c r="Q338" s="68">
        <f t="shared" si="115"/>
        <v>40</v>
      </c>
      <c r="R338" s="58">
        <f t="shared" si="115"/>
        <v>233</v>
      </c>
      <c r="S338" s="58">
        <f t="shared" si="115"/>
        <v>5</v>
      </c>
      <c r="T338" s="65">
        <f t="shared" si="115"/>
        <v>2</v>
      </c>
      <c r="U338" s="80"/>
      <c r="V338" s="58">
        <f t="shared" ref="V338:AK338" si="116">V336+V275+V201+V163+V126+V56+V20</f>
        <v>1</v>
      </c>
      <c r="W338" s="58">
        <f t="shared" si="116"/>
        <v>140</v>
      </c>
      <c r="X338" s="58">
        <f t="shared" si="116"/>
        <v>1</v>
      </c>
      <c r="Y338" s="58">
        <f t="shared" si="116"/>
        <v>1</v>
      </c>
      <c r="Z338" s="58">
        <f t="shared" si="116"/>
        <v>10</v>
      </c>
      <c r="AA338" s="58">
        <f t="shared" si="116"/>
        <v>53</v>
      </c>
      <c r="AB338" s="58">
        <f t="shared" si="116"/>
        <v>0</v>
      </c>
      <c r="AC338" s="58">
        <f t="shared" si="116"/>
        <v>7</v>
      </c>
      <c r="AD338" s="58">
        <f t="shared" si="116"/>
        <v>1</v>
      </c>
      <c r="AE338" s="58">
        <f t="shared" si="116"/>
        <v>10</v>
      </c>
      <c r="AF338" s="58">
        <f t="shared" si="116"/>
        <v>0</v>
      </c>
      <c r="AG338" s="58">
        <f t="shared" si="116"/>
        <v>0</v>
      </c>
      <c r="AH338" s="58">
        <f t="shared" si="116"/>
        <v>25</v>
      </c>
      <c r="AI338" s="58">
        <f t="shared" si="116"/>
        <v>24</v>
      </c>
      <c r="AJ338" s="58">
        <f t="shared" si="116"/>
        <v>2</v>
      </c>
      <c r="AK338" s="58">
        <f t="shared" si="116"/>
        <v>5</v>
      </c>
    </row>
  </sheetData>
  <mergeCells count="13">
    <mergeCell ref="J1:J2"/>
    <mergeCell ref="E1:H1"/>
    <mergeCell ref="I1:I2"/>
    <mergeCell ref="K1:K2"/>
    <mergeCell ref="V1:AC1"/>
    <mergeCell ref="L1:N1"/>
    <mergeCell ref="O1:O2"/>
    <mergeCell ref="AD1:AK1"/>
    <mergeCell ref="T1:T2"/>
    <mergeCell ref="P1:P2"/>
    <mergeCell ref="Q1:Q2"/>
    <mergeCell ref="R1:R2"/>
    <mergeCell ref="S1:S2"/>
  </mergeCells>
  <phoneticPr fontId="2"/>
  <dataValidations count="2">
    <dataValidation imeMode="on" allowBlank="1" showInputMessage="1" showErrorMessage="1" sqref="B3:E3 B333:B338 F164:G164 F161 F159 F157 F155:H155 F149:F151 F138:F142 F153:G153 I211 F212 F223:G226 F227 G239 F209:G210 L211:N211 F189:G189 F196:G198 F206:G206 F175:H175 F176 F179:G182 G183:G186 F184 F173:F174 F170:H171 F169:G169 G167 G174:H174 F241 F247:G247 F246:H246 F279:H279 F259:F260 F263:G263 F266:G266 F272:G273 F274:F276 F281:G281 F282:H282 F289:F290 F296:H296 H303 G304 F312:G312 G314 F318:H318 G319 F324:G324 B332:C332 F334 G332 F331:G331 E233:E250 E4:E18 F27:AK27 F75:AK75 F20:I20 E19:I19 F86:AK86 G274:AK275 F134:AK134 F44:AK44 J19:AK20 F94:AK94 F261:AK261 F265:AK265 F271:AK271 F301:AK301 F307:AK307 F323:AK323 F329:AK329 F315:AK315 F335:AK336 G289:AK289 F294:AK294 F257:AK257 F251:AK251 F235:AK235 F233:AK233 F238:AK238 F338:AK338 F230:AK230 F240:AK240 F208:AK208 F205:AK205 E195:AK195 F200:AK201 F177:AK177 F162:AK163 F158:AK158 F168:AK168 F156:AK156 G126:AK126 G142:AK142 G151:AK151 J111 O111 F60:AK60 F68:AK68 F55:AK56 F50:AK50 F36:AK36 F42:AK42 J277 O277 F146:AK146 F222:AK222 F245:AK245 F254:G254 H297:H298 E196:E231 D251:E338 F115:F126 E20:E194 F147:G147 D4:D250 A3:A338 B4:B331" xr:uid="{00000000-0002-0000-0000-000000000000}"/>
    <dataValidation imeMode="off" allowBlank="1" showInputMessage="1" showErrorMessage="1" sqref="C333:C338 A337 A65:A66 A60 A55 A50 A44 A4:A19 A164:A200 A276:A335 A21:A42 A68:A162 C4:C331 A202:A274" xr:uid="{00000000-0002-0000-0000-000001000000}"/>
  </dataValidations>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4"/>
  <sheetViews>
    <sheetView zoomScaleNormal="100" zoomScaleSheetLayoutView="100" workbookViewId="0">
      <pane xSplit="1" ySplit="5" topLeftCell="B6" activePane="bottomRight" state="frozen"/>
      <selection pane="topRight" activeCell="B1" sqref="B1"/>
      <selection pane="bottomLeft" activeCell="A6" sqref="A6"/>
      <selection pane="bottomRight" activeCell="F55" sqref="F55"/>
    </sheetView>
  </sheetViews>
  <sheetFormatPr defaultColWidth="9" defaultRowHeight="12" customHeight="1" x14ac:dyDescent="0.2"/>
  <cols>
    <col min="1" max="1" width="3.08984375" style="133" customWidth="1"/>
    <col min="2" max="2" width="6.08984375" style="133" customWidth="1"/>
    <col min="3" max="3" width="5" style="133" customWidth="1"/>
    <col min="4" max="19" width="4.6328125" style="133" customWidth="1"/>
    <col min="20" max="20" width="14.36328125" style="133" bestFit="1" customWidth="1"/>
    <col min="21" max="16384" width="9" style="133"/>
  </cols>
  <sheetData>
    <row r="1" spans="1:19" ht="27.75" customHeight="1" x14ac:dyDescent="0.2">
      <c r="A1" s="243" t="s">
        <v>798</v>
      </c>
      <c r="B1" s="243"/>
      <c r="C1" s="243"/>
      <c r="D1" s="243"/>
      <c r="E1" s="243"/>
      <c r="F1" s="243"/>
      <c r="G1" s="243"/>
      <c r="H1" s="243"/>
      <c r="I1" s="243"/>
      <c r="J1" s="243"/>
      <c r="K1" s="243"/>
      <c r="L1" s="243"/>
      <c r="M1" s="243"/>
      <c r="N1" s="243"/>
      <c r="O1" s="243"/>
      <c r="P1" s="243"/>
      <c r="Q1" s="243"/>
      <c r="R1" s="243"/>
      <c r="S1" s="243"/>
    </row>
    <row r="2" spans="1:19" ht="18" customHeight="1" x14ac:dyDescent="0.2">
      <c r="Q2" s="244" t="s">
        <v>852</v>
      </c>
      <c r="R2" s="244"/>
      <c r="S2" s="244"/>
    </row>
    <row r="3" spans="1:19" ht="15" customHeight="1" x14ac:dyDescent="0.2">
      <c r="A3" s="237" t="s">
        <v>535</v>
      </c>
      <c r="B3" s="234" t="s">
        <v>156</v>
      </c>
      <c r="C3" s="245" t="s">
        <v>536</v>
      </c>
      <c r="D3" s="245" t="s">
        <v>537</v>
      </c>
      <c r="E3" s="245"/>
      <c r="F3" s="245"/>
      <c r="G3" s="245"/>
      <c r="H3" s="245"/>
      <c r="I3" s="245"/>
      <c r="J3" s="245"/>
      <c r="K3" s="245"/>
      <c r="L3" s="245"/>
      <c r="M3" s="245"/>
      <c r="N3" s="245"/>
      <c r="O3" s="245"/>
      <c r="P3" s="245" t="s">
        <v>799</v>
      </c>
      <c r="Q3" s="245"/>
      <c r="R3" s="245"/>
      <c r="S3" s="250"/>
    </row>
    <row r="4" spans="1:19" ht="15" customHeight="1" x14ac:dyDescent="0.2">
      <c r="A4" s="238"/>
      <c r="B4" s="235"/>
      <c r="C4" s="251"/>
      <c r="D4" s="236" t="s">
        <v>145</v>
      </c>
      <c r="E4" s="253" t="s">
        <v>721</v>
      </c>
      <c r="F4" s="253"/>
      <c r="G4" s="253"/>
      <c r="H4" s="236" t="s">
        <v>147</v>
      </c>
      <c r="I4" s="236" t="s">
        <v>148</v>
      </c>
      <c r="J4" s="236" t="s">
        <v>528</v>
      </c>
      <c r="K4" s="240" t="s">
        <v>722</v>
      </c>
      <c r="L4" s="240"/>
      <c r="M4" s="240"/>
      <c r="N4" s="236" t="s">
        <v>672</v>
      </c>
      <c r="O4" s="233" t="s">
        <v>529</v>
      </c>
      <c r="P4" s="251" t="s">
        <v>530</v>
      </c>
      <c r="Q4" s="233" t="s">
        <v>547</v>
      </c>
      <c r="R4" s="233" t="s">
        <v>531</v>
      </c>
      <c r="S4" s="256" t="s">
        <v>532</v>
      </c>
    </row>
    <row r="5" spans="1:19" ht="18.75" customHeight="1" x14ac:dyDescent="0.2">
      <c r="A5" s="238"/>
      <c r="B5" s="235"/>
      <c r="C5" s="251"/>
      <c r="D5" s="236"/>
      <c r="E5" s="142" t="s">
        <v>142</v>
      </c>
      <c r="F5" s="142" t="s">
        <v>143</v>
      </c>
      <c r="G5" s="142" t="s">
        <v>144</v>
      </c>
      <c r="H5" s="236"/>
      <c r="I5" s="236"/>
      <c r="J5" s="236"/>
      <c r="K5" s="142" t="s">
        <v>646</v>
      </c>
      <c r="L5" s="143" t="s">
        <v>647</v>
      </c>
      <c r="M5" s="142" t="s">
        <v>645</v>
      </c>
      <c r="N5" s="236"/>
      <c r="O5" s="233"/>
      <c r="P5" s="251"/>
      <c r="Q5" s="233"/>
      <c r="R5" s="233"/>
      <c r="S5" s="256"/>
    </row>
    <row r="6" spans="1:19" s="135" customFormat="1" ht="5.25" customHeight="1" x14ac:dyDescent="0.2">
      <c r="A6" s="239" t="s">
        <v>160</v>
      </c>
      <c r="B6" s="150"/>
      <c r="C6" s="151"/>
      <c r="D6" s="152"/>
      <c r="E6" s="153"/>
      <c r="F6" s="153"/>
      <c r="G6" s="153"/>
      <c r="H6" s="152"/>
      <c r="I6" s="152"/>
      <c r="J6" s="152"/>
      <c r="K6" s="153"/>
      <c r="L6" s="154"/>
      <c r="M6" s="153"/>
      <c r="N6" s="152"/>
      <c r="O6" s="155"/>
      <c r="P6" s="151"/>
      <c r="Q6" s="155"/>
      <c r="R6" s="155"/>
      <c r="S6" s="156"/>
    </row>
    <row r="7" spans="1:19" s="136" customFormat="1" ht="12" customHeight="1" x14ac:dyDescent="0.2">
      <c r="A7" s="239"/>
      <c r="B7" s="137" t="s">
        <v>160</v>
      </c>
      <c r="C7" s="138">
        <f>D7+H7+M7+J7+I7+O7+N7</f>
        <v>15</v>
      </c>
      <c r="D7" s="138">
        <f>統計カウント資料!E19</f>
        <v>10</v>
      </c>
      <c r="E7" s="138">
        <f>統計カウント資料!F19</f>
        <v>10</v>
      </c>
      <c r="F7" s="138">
        <f>統計カウント資料!G19</f>
        <v>1</v>
      </c>
      <c r="G7" s="138">
        <f>統計カウント資料!H19</f>
        <v>0</v>
      </c>
      <c r="H7" s="138">
        <f>統計カウント資料!I19</f>
        <v>0</v>
      </c>
      <c r="I7" s="138">
        <f>統計カウント資料!J19</f>
        <v>5</v>
      </c>
      <c r="J7" s="138">
        <f>統計カウント資料!K19</f>
        <v>0</v>
      </c>
      <c r="K7" s="138">
        <f>統計カウント資料!L19</f>
        <v>0</v>
      </c>
      <c r="L7" s="138">
        <f>統計カウント資料!M19</f>
        <v>0</v>
      </c>
      <c r="M7" s="138">
        <f>統計カウント資料!N19</f>
        <v>0</v>
      </c>
      <c r="N7" s="138">
        <f>統計カウント資料!O19</f>
        <v>0</v>
      </c>
      <c r="O7" s="138">
        <f>統計カウント資料!P19</f>
        <v>0</v>
      </c>
      <c r="P7" s="138">
        <f>統計カウント資料!Q19</f>
        <v>2</v>
      </c>
      <c r="Q7" s="138">
        <f>統計カウント資料!R19</f>
        <v>13</v>
      </c>
      <c r="R7" s="138">
        <f>統計カウント資料!S19</f>
        <v>0</v>
      </c>
      <c r="S7" s="139">
        <f>統計カウント資料!T19</f>
        <v>0</v>
      </c>
    </row>
    <row r="8" spans="1:19" ht="12" customHeight="1" x14ac:dyDescent="0.2">
      <c r="A8" s="239"/>
      <c r="B8" s="137" t="s">
        <v>538</v>
      </c>
      <c r="C8" s="138">
        <f>D8+H8+M8+J8+I8+O8+N8</f>
        <v>15</v>
      </c>
      <c r="D8" s="138">
        <f>統計カウント資料!E20</f>
        <v>10</v>
      </c>
      <c r="E8" s="138">
        <f>統計カウント資料!F20</f>
        <v>10</v>
      </c>
      <c r="F8" s="138">
        <f>統計カウント資料!G20</f>
        <v>1</v>
      </c>
      <c r="G8" s="138">
        <f>統計カウント資料!H20</f>
        <v>0</v>
      </c>
      <c r="H8" s="138">
        <f>統計カウント資料!I20</f>
        <v>0</v>
      </c>
      <c r="I8" s="138">
        <f>統計カウント資料!J20</f>
        <v>5</v>
      </c>
      <c r="J8" s="138">
        <f>統計カウント資料!K20</f>
        <v>0</v>
      </c>
      <c r="K8" s="138">
        <f>統計カウント資料!L20</f>
        <v>0</v>
      </c>
      <c r="L8" s="138">
        <f>統計カウント資料!M20</f>
        <v>0</v>
      </c>
      <c r="M8" s="138">
        <f>統計カウント資料!N20</f>
        <v>0</v>
      </c>
      <c r="N8" s="138">
        <f>統計カウント資料!O20</f>
        <v>0</v>
      </c>
      <c r="O8" s="138">
        <f>統計カウント資料!P20</f>
        <v>0</v>
      </c>
      <c r="P8" s="138">
        <f>統計カウント資料!Q20</f>
        <v>2</v>
      </c>
      <c r="Q8" s="138">
        <f>統計カウント資料!R20</f>
        <v>13</v>
      </c>
      <c r="R8" s="138">
        <f>統計カウント資料!S20</f>
        <v>0</v>
      </c>
      <c r="S8" s="139">
        <f>統計カウント資料!T20</f>
        <v>0</v>
      </c>
    </row>
    <row r="9" spans="1:19" ht="12" customHeight="1" x14ac:dyDescent="0.2">
      <c r="A9" s="241" t="s">
        <v>543</v>
      </c>
      <c r="B9" s="144" t="s">
        <v>674</v>
      </c>
      <c r="C9" s="145">
        <f>D9+H9+J9+I9+O9+N9</f>
        <v>6</v>
      </c>
      <c r="D9" s="145">
        <f>統計カウント資料!E27</f>
        <v>0</v>
      </c>
      <c r="E9" s="145">
        <f>統計カウント資料!F27</f>
        <v>0</v>
      </c>
      <c r="F9" s="145">
        <f>統計カウント資料!G27</f>
        <v>0</v>
      </c>
      <c r="G9" s="145">
        <f>統計カウント資料!H27</f>
        <v>0</v>
      </c>
      <c r="H9" s="145">
        <f>統計カウント資料!I27</f>
        <v>0</v>
      </c>
      <c r="I9" s="145">
        <f>統計カウント資料!J27</f>
        <v>5</v>
      </c>
      <c r="J9" s="145">
        <f>統計カウント資料!K27</f>
        <v>1</v>
      </c>
      <c r="K9" s="145">
        <f>統計カウント資料!L27</f>
        <v>0</v>
      </c>
      <c r="L9" s="145">
        <f>統計カウント資料!M27</f>
        <v>0</v>
      </c>
      <c r="M9" s="145">
        <f>統計カウント資料!N27</f>
        <v>1</v>
      </c>
      <c r="N9" s="145">
        <f>統計カウント資料!O27</f>
        <v>0</v>
      </c>
      <c r="O9" s="145">
        <f>統計カウント資料!P27</f>
        <v>0</v>
      </c>
      <c r="P9" s="145">
        <f>統計カウント資料!Q27</f>
        <v>1</v>
      </c>
      <c r="Q9" s="145">
        <f>統計カウント資料!R27</f>
        <v>5</v>
      </c>
      <c r="R9" s="145">
        <f>統計カウント資料!S27</f>
        <v>0</v>
      </c>
      <c r="S9" s="146">
        <f>統計カウント資料!T27</f>
        <v>0</v>
      </c>
    </row>
    <row r="10" spans="1:19" ht="12" customHeight="1" x14ac:dyDescent="0.2">
      <c r="A10" s="231"/>
      <c r="B10" s="137" t="s">
        <v>675</v>
      </c>
      <c r="C10" s="138">
        <f>D10+H10+M10+J10+I10+O10+N10</f>
        <v>8</v>
      </c>
      <c r="D10" s="138">
        <f>統計カウント資料!E36</f>
        <v>2</v>
      </c>
      <c r="E10" s="138">
        <f>統計カウント資料!F36</f>
        <v>2</v>
      </c>
      <c r="F10" s="138">
        <f>統計カウント資料!G36</f>
        <v>0</v>
      </c>
      <c r="G10" s="138">
        <f>統計カウント資料!H36</f>
        <v>0</v>
      </c>
      <c r="H10" s="138">
        <f>統計カウント資料!I36</f>
        <v>0</v>
      </c>
      <c r="I10" s="138">
        <f>統計カウント資料!J36</f>
        <v>6</v>
      </c>
      <c r="J10" s="138">
        <f>統計カウント資料!K36</f>
        <v>0</v>
      </c>
      <c r="K10" s="138">
        <f>統計カウント資料!L36</f>
        <v>0</v>
      </c>
      <c r="L10" s="138">
        <f>統計カウント資料!M36</f>
        <v>0</v>
      </c>
      <c r="M10" s="138">
        <f>統計カウント資料!N36</f>
        <v>0</v>
      </c>
      <c r="N10" s="138">
        <f>統計カウント資料!O36</f>
        <v>0</v>
      </c>
      <c r="O10" s="138">
        <f>統計カウント資料!P36</f>
        <v>0</v>
      </c>
      <c r="P10" s="138">
        <f>統計カウント資料!Q36</f>
        <v>3</v>
      </c>
      <c r="Q10" s="138">
        <f>統計カウント資料!R36</f>
        <v>4</v>
      </c>
      <c r="R10" s="138">
        <f>統計カウント資料!S36</f>
        <v>1</v>
      </c>
      <c r="S10" s="139">
        <f>統計カウント資料!T36</f>
        <v>0</v>
      </c>
    </row>
    <row r="11" spans="1:19" ht="12" customHeight="1" x14ac:dyDescent="0.2">
      <c r="A11" s="231"/>
      <c r="B11" s="137" t="s">
        <v>676</v>
      </c>
      <c r="C11" s="138">
        <f>D11+H11+M11+L11+I11+O11+N11</f>
        <v>5</v>
      </c>
      <c r="D11" s="138">
        <f>統計カウント資料!E42</f>
        <v>3</v>
      </c>
      <c r="E11" s="138">
        <f>統計カウント資料!F42</f>
        <v>3</v>
      </c>
      <c r="F11" s="138">
        <f>統計カウント資料!G42</f>
        <v>1</v>
      </c>
      <c r="G11" s="138">
        <f>統計カウント資料!H42</f>
        <v>0</v>
      </c>
      <c r="H11" s="138">
        <f>統計カウント資料!I42</f>
        <v>0</v>
      </c>
      <c r="I11" s="138">
        <f>統計カウント資料!J42</f>
        <v>2</v>
      </c>
      <c r="J11" s="138">
        <f>統計カウント資料!K42</f>
        <v>0</v>
      </c>
      <c r="K11" s="138">
        <f>統計カウント資料!L42</f>
        <v>0</v>
      </c>
      <c r="L11" s="138">
        <f>統計カウント資料!M42</f>
        <v>0</v>
      </c>
      <c r="M11" s="138">
        <f>統計カウント資料!N42</f>
        <v>0</v>
      </c>
      <c r="N11" s="138">
        <f>統計カウント資料!O42</f>
        <v>0</v>
      </c>
      <c r="O11" s="138">
        <f>統計カウント資料!P42</f>
        <v>0</v>
      </c>
      <c r="P11" s="138">
        <f>統計カウント資料!Q42</f>
        <v>1</v>
      </c>
      <c r="Q11" s="138">
        <f>統計カウント資料!R42</f>
        <v>4</v>
      </c>
      <c r="R11" s="138">
        <f>統計カウント資料!S42</f>
        <v>0</v>
      </c>
      <c r="S11" s="139">
        <f>統計カウント資料!T42</f>
        <v>0</v>
      </c>
    </row>
    <row r="12" spans="1:19" ht="12" customHeight="1" x14ac:dyDescent="0.2">
      <c r="A12" s="231"/>
      <c r="B12" s="137" t="s">
        <v>677</v>
      </c>
      <c r="C12" s="138">
        <f>D12+H12+M12+J12+I12+O12+N12</f>
        <v>1</v>
      </c>
      <c r="D12" s="138">
        <f>統計カウント資料!E44</f>
        <v>0</v>
      </c>
      <c r="E12" s="138">
        <f>統計カウント資料!F44</f>
        <v>0</v>
      </c>
      <c r="F12" s="138">
        <f>統計カウント資料!G44</f>
        <v>0</v>
      </c>
      <c r="G12" s="138">
        <f>統計カウント資料!H44</f>
        <v>0</v>
      </c>
      <c r="H12" s="138">
        <f>統計カウント資料!I44</f>
        <v>0</v>
      </c>
      <c r="I12" s="138">
        <f>統計カウント資料!J44</f>
        <v>1</v>
      </c>
      <c r="J12" s="138">
        <f>統計カウント資料!K44</f>
        <v>0</v>
      </c>
      <c r="K12" s="138">
        <f>統計カウント資料!L44</f>
        <v>0</v>
      </c>
      <c r="L12" s="138">
        <f>統計カウント資料!M44</f>
        <v>0</v>
      </c>
      <c r="M12" s="138">
        <f>統計カウント資料!N44</f>
        <v>0</v>
      </c>
      <c r="N12" s="138">
        <f>統計カウント資料!O44</f>
        <v>0</v>
      </c>
      <c r="O12" s="138">
        <f>統計カウント資料!P44</f>
        <v>0</v>
      </c>
      <c r="P12" s="138">
        <f>統計カウント資料!Q44</f>
        <v>0</v>
      </c>
      <c r="Q12" s="138">
        <f>統計カウント資料!R44</f>
        <v>1</v>
      </c>
      <c r="R12" s="138">
        <f>統計カウント資料!S44</f>
        <v>0</v>
      </c>
      <c r="S12" s="139">
        <f>統計カウント資料!T44</f>
        <v>0</v>
      </c>
    </row>
    <row r="13" spans="1:19" ht="12" customHeight="1" x14ac:dyDescent="0.2">
      <c r="A13" s="231"/>
      <c r="B13" s="137" t="s">
        <v>678</v>
      </c>
      <c r="C13" s="138">
        <f>D13+H13+M13+J13+I13+O13+N13</f>
        <v>5</v>
      </c>
      <c r="D13" s="138">
        <f>統計カウント資料!E50</f>
        <v>2</v>
      </c>
      <c r="E13" s="138">
        <f>統計カウント資料!F50</f>
        <v>2</v>
      </c>
      <c r="F13" s="138">
        <f>統計カウント資料!G50</f>
        <v>0</v>
      </c>
      <c r="G13" s="138">
        <f>統計カウント資料!H50</f>
        <v>0</v>
      </c>
      <c r="H13" s="138">
        <f>統計カウント資料!I50</f>
        <v>0</v>
      </c>
      <c r="I13" s="138">
        <f>統計カウント資料!J50</f>
        <v>3</v>
      </c>
      <c r="J13" s="138">
        <f>統計カウント資料!K50</f>
        <v>0</v>
      </c>
      <c r="K13" s="138">
        <f>統計カウント資料!L50</f>
        <v>0</v>
      </c>
      <c r="L13" s="138">
        <f>統計カウント資料!M50</f>
        <v>0</v>
      </c>
      <c r="M13" s="138">
        <f>統計カウント資料!N50</f>
        <v>0</v>
      </c>
      <c r="N13" s="138">
        <f>統計カウント資料!O50</f>
        <v>0</v>
      </c>
      <c r="O13" s="138">
        <f>統計カウント資料!P50</f>
        <v>0</v>
      </c>
      <c r="P13" s="138">
        <f>統計カウント資料!Q50</f>
        <v>1</v>
      </c>
      <c r="Q13" s="138">
        <f>統計カウント資料!R50</f>
        <v>4</v>
      </c>
      <c r="R13" s="138">
        <f>統計カウント資料!S50</f>
        <v>0</v>
      </c>
      <c r="S13" s="139">
        <f>統計カウント資料!T50</f>
        <v>0</v>
      </c>
    </row>
    <row r="14" spans="1:19" ht="12" customHeight="1" x14ac:dyDescent="0.2">
      <c r="A14" s="231"/>
      <c r="B14" s="137" t="s">
        <v>679</v>
      </c>
      <c r="C14" s="138">
        <f>D14+H14+M14+J14+I14+O14+N14</f>
        <v>4</v>
      </c>
      <c r="D14" s="138">
        <f>統計カウント資料!E55</f>
        <v>2</v>
      </c>
      <c r="E14" s="138">
        <f>統計カウント資料!F55</f>
        <v>2</v>
      </c>
      <c r="F14" s="138">
        <f>統計カウント資料!G55</f>
        <v>0</v>
      </c>
      <c r="G14" s="138">
        <f>統計カウント資料!H55</f>
        <v>0</v>
      </c>
      <c r="H14" s="138">
        <f>統計カウント資料!I55</f>
        <v>0</v>
      </c>
      <c r="I14" s="138">
        <f>統計カウント資料!J55</f>
        <v>2</v>
      </c>
      <c r="J14" s="138">
        <f>統計カウント資料!K55</f>
        <v>0</v>
      </c>
      <c r="K14" s="138">
        <f>統計カウント資料!L55</f>
        <v>0</v>
      </c>
      <c r="L14" s="138">
        <f>統計カウント資料!M55</f>
        <v>0</v>
      </c>
      <c r="M14" s="138">
        <f>統計カウント資料!N55</f>
        <v>0</v>
      </c>
      <c r="N14" s="138">
        <f>統計カウント資料!O55</f>
        <v>0</v>
      </c>
      <c r="O14" s="138">
        <f>統計カウント資料!P55</f>
        <v>0</v>
      </c>
      <c r="P14" s="138">
        <f>統計カウント資料!Q55</f>
        <v>0</v>
      </c>
      <c r="Q14" s="138">
        <f>統計カウント資料!R55</f>
        <v>4</v>
      </c>
      <c r="R14" s="138">
        <f>統計カウント資料!S55</f>
        <v>0</v>
      </c>
      <c r="S14" s="139">
        <f>統計カウント資料!T55</f>
        <v>0</v>
      </c>
    </row>
    <row r="15" spans="1:19" ht="12" customHeight="1" x14ac:dyDescent="0.2">
      <c r="A15" s="242"/>
      <c r="B15" s="147" t="s">
        <v>538</v>
      </c>
      <c r="C15" s="148">
        <f>D15+H15+J15+I15+O15+N15</f>
        <v>29</v>
      </c>
      <c r="D15" s="148">
        <f>統計カウント資料!E56</f>
        <v>9</v>
      </c>
      <c r="E15" s="148">
        <f>統計カウント資料!F56</f>
        <v>9</v>
      </c>
      <c r="F15" s="148">
        <f>統計カウント資料!G56</f>
        <v>1</v>
      </c>
      <c r="G15" s="148">
        <f>統計カウント資料!H56</f>
        <v>0</v>
      </c>
      <c r="H15" s="148">
        <f>統計カウント資料!I56</f>
        <v>0</v>
      </c>
      <c r="I15" s="148">
        <f>統計カウント資料!J56</f>
        <v>19</v>
      </c>
      <c r="J15" s="148">
        <f>統計カウント資料!K56</f>
        <v>1</v>
      </c>
      <c r="K15" s="148">
        <f>統計カウント資料!L56</f>
        <v>0</v>
      </c>
      <c r="L15" s="148">
        <f>統計カウント資料!M56</f>
        <v>0</v>
      </c>
      <c r="M15" s="148">
        <f>統計カウント資料!N56</f>
        <v>1</v>
      </c>
      <c r="N15" s="148">
        <f>統計カウント資料!O56</f>
        <v>0</v>
      </c>
      <c r="O15" s="148">
        <f>統計カウント資料!P56</f>
        <v>0</v>
      </c>
      <c r="P15" s="148">
        <f>統計カウント資料!Q56</f>
        <v>6</v>
      </c>
      <c r="Q15" s="148">
        <f>統計カウント資料!R56</f>
        <v>22</v>
      </c>
      <c r="R15" s="148">
        <f>統計カウント資料!S56</f>
        <v>1</v>
      </c>
      <c r="S15" s="149">
        <f>統計カウント資料!T56</f>
        <v>0</v>
      </c>
    </row>
    <row r="16" spans="1:19" ht="12" customHeight="1" x14ac:dyDescent="0.2">
      <c r="A16" s="231" t="s">
        <v>788</v>
      </c>
      <c r="B16" s="137" t="s">
        <v>680</v>
      </c>
      <c r="C16" s="138">
        <f t="shared" ref="C16:C26" si="0">D16+H16+J16+I16+O16+N16</f>
        <v>3</v>
      </c>
      <c r="D16" s="138">
        <f>統計カウント資料!E60</f>
        <v>3</v>
      </c>
      <c r="E16" s="138">
        <f>統計カウント資料!F60</f>
        <v>3</v>
      </c>
      <c r="F16" s="138">
        <f>統計カウント資料!G60</f>
        <v>2</v>
      </c>
      <c r="G16" s="138">
        <f>統計カウント資料!H60</f>
        <v>0</v>
      </c>
      <c r="H16" s="138">
        <f>統計カウント資料!I60</f>
        <v>0</v>
      </c>
      <c r="I16" s="138">
        <f>統計カウント資料!J60</f>
        <v>0</v>
      </c>
      <c r="J16" s="138">
        <f>統計カウント資料!K60</f>
        <v>0</v>
      </c>
      <c r="K16" s="138">
        <f>統計カウント資料!L60</f>
        <v>0</v>
      </c>
      <c r="L16" s="138">
        <f>統計カウント資料!M60</f>
        <v>0</v>
      </c>
      <c r="M16" s="138">
        <f>統計カウント資料!N60</f>
        <v>0</v>
      </c>
      <c r="N16" s="138">
        <f>統計カウント資料!O60</f>
        <v>0</v>
      </c>
      <c r="O16" s="138">
        <f>統計カウント資料!P60</f>
        <v>0</v>
      </c>
      <c r="P16" s="138">
        <f>統計カウント資料!Q60</f>
        <v>0</v>
      </c>
      <c r="Q16" s="138">
        <f>統計カウント資料!R60</f>
        <v>3</v>
      </c>
      <c r="R16" s="138">
        <f>統計カウント資料!S60</f>
        <v>0</v>
      </c>
      <c r="S16" s="139">
        <f>統計カウント資料!T60</f>
        <v>0</v>
      </c>
    </row>
    <row r="17" spans="1:19" ht="12" customHeight="1" x14ac:dyDescent="0.2">
      <c r="A17" s="231"/>
      <c r="B17" s="137" t="s">
        <v>681</v>
      </c>
      <c r="C17" s="138">
        <f t="shared" si="0"/>
        <v>7</v>
      </c>
      <c r="D17" s="138">
        <f>統計カウント資料!E68</f>
        <v>3</v>
      </c>
      <c r="E17" s="138">
        <f>統計カウント資料!F68</f>
        <v>3</v>
      </c>
      <c r="F17" s="138">
        <f>統計カウント資料!G68</f>
        <v>1</v>
      </c>
      <c r="G17" s="138">
        <f>統計カウント資料!H68</f>
        <v>0</v>
      </c>
      <c r="H17" s="138">
        <f>統計カウント資料!I68</f>
        <v>0</v>
      </c>
      <c r="I17" s="138">
        <f>統計カウント資料!J68</f>
        <v>3</v>
      </c>
      <c r="J17" s="138">
        <f>統計カウント資料!K68</f>
        <v>1</v>
      </c>
      <c r="K17" s="138">
        <f>統計カウント資料!L68</f>
        <v>1</v>
      </c>
      <c r="L17" s="138">
        <f>統計カウント資料!M68</f>
        <v>0</v>
      </c>
      <c r="M17" s="138">
        <f>統計カウント資料!N68</f>
        <v>0</v>
      </c>
      <c r="N17" s="138">
        <f>統計カウント資料!O68</f>
        <v>0</v>
      </c>
      <c r="O17" s="138">
        <f>統計カウント資料!P68</f>
        <v>0</v>
      </c>
      <c r="P17" s="138">
        <f>統計カウント資料!Q68</f>
        <v>1</v>
      </c>
      <c r="Q17" s="138">
        <f>統計カウント資料!R68</f>
        <v>6</v>
      </c>
      <c r="R17" s="138">
        <f>統計カウント資料!S68</f>
        <v>0</v>
      </c>
      <c r="S17" s="139">
        <f>統計カウント資料!T68</f>
        <v>0</v>
      </c>
    </row>
    <row r="18" spans="1:19" ht="12" customHeight="1" x14ac:dyDescent="0.2">
      <c r="A18" s="231"/>
      <c r="B18" s="137" t="s">
        <v>682</v>
      </c>
      <c r="C18" s="138">
        <f t="shared" si="0"/>
        <v>6</v>
      </c>
      <c r="D18" s="138">
        <f>統計カウント資料!E75</f>
        <v>5</v>
      </c>
      <c r="E18" s="138">
        <f>統計カウント資料!F75</f>
        <v>5</v>
      </c>
      <c r="F18" s="138">
        <f>統計カウント資料!G75</f>
        <v>1</v>
      </c>
      <c r="G18" s="138">
        <f>統計カウント資料!H75</f>
        <v>0</v>
      </c>
      <c r="H18" s="138">
        <f>統計カウント資料!I75</f>
        <v>0</v>
      </c>
      <c r="I18" s="138">
        <f>統計カウント資料!J75</f>
        <v>1</v>
      </c>
      <c r="J18" s="138">
        <f>統計カウント資料!K75</f>
        <v>0</v>
      </c>
      <c r="K18" s="138">
        <f>統計カウント資料!L75</f>
        <v>0</v>
      </c>
      <c r="L18" s="138">
        <f>統計カウント資料!M75</f>
        <v>0</v>
      </c>
      <c r="M18" s="138">
        <f>統計カウント資料!N75</f>
        <v>0</v>
      </c>
      <c r="N18" s="138">
        <f>統計カウント資料!O75</f>
        <v>0</v>
      </c>
      <c r="O18" s="138">
        <f>統計カウント資料!P75</f>
        <v>0</v>
      </c>
      <c r="P18" s="138">
        <f>統計カウント資料!Q75</f>
        <v>0</v>
      </c>
      <c r="Q18" s="138">
        <f>統計カウント資料!R75</f>
        <v>6</v>
      </c>
      <c r="R18" s="138">
        <f>統計カウント資料!S75</f>
        <v>0</v>
      </c>
      <c r="S18" s="139">
        <f>統計カウント資料!T75</f>
        <v>0</v>
      </c>
    </row>
    <row r="19" spans="1:19" ht="12" customHeight="1" x14ac:dyDescent="0.2">
      <c r="A19" s="231"/>
      <c r="B19" s="137" t="s">
        <v>683</v>
      </c>
      <c r="C19" s="138">
        <f>D19+H19+J19+I19+O19+N19</f>
        <v>10</v>
      </c>
      <c r="D19" s="138">
        <f>統計カウント資料!E86</f>
        <v>3</v>
      </c>
      <c r="E19" s="138">
        <f>統計カウント資料!F86</f>
        <v>3</v>
      </c>
      <c r="F19" s="138">
        <f>統計カウント資料!G86</f>
        <v>0</v>
      </c>
      <c r="G19" s="138">
        <f>統計カウント資料!H86</f>
        <v>0</v>
      </c>
      <c r="H19" s="138">
        <f>統計カウント資料!I86</f>
        <v>0</v>
      </c>
      <c r="I19" s="138">
        <f>統計カウント資料!J86</f>
        <v>6</v>
      </c>
      <c r="J19" s="138">
        <f>統計カウント資料!K86</f>
        <v>1</v>
      </c>
      <c r="K19" s="138">
        <f>統計カウント資料!L86</f>
        <v>1</v>
      </c>
      <c r="L19" s="138">
        <f>統計カウント資料!M86</f>
        <v>1</v>
      </c>
      <c r="M19" s="138">
        <f>統計カウント資料!N86</f>
        <v>1</v>
      </c>
      <c r="N19" s="138">
        <f>統計カウント資料!O86</f>
        <v>0</v>
      </c>
      <c r="O19" s="138">
        <f>統計カウント資料!P86</f>
        <v>0</v>
      </c>
      <c r="P19" s="138">
        <f>統計カウント資料!Q86</f>
        <v>3</v>
      </c>
      <c r="Q19" s="138">
        <f>統計カウント資料!R86</f>
        <v>7</v>
      </c>
      <c r="R19" s="138">
        <f>統計カウント資料!S86</f>
        <v>0</v>
      </c>
      <c r="S19" s="139">
        <f>統計カウント資料!T86</f>
        <v>0</v>
      </c>
    </row>
    <row r="20" spans="1:19" ht="12" customHeight="1" x14ac:dyDescent="0.2">
      <c r="A20" s="231"/>
      <c r="B20" s="137" t="s">
        <v>684</v>
      </c>
      <c r="C20" s="138">
        <f t="shared" si="0"/>
        <v>7</v>
      </c>
      <c r="D20" s="138">
        <f>統計カウント資料!E94</f>
        <v>4</v>
      </c>
      <c r="E20" s="138">
        <f>統計カウント資料!F94</f>
        <v>3</v>
      </c>
      <c r="F20" s="138">
        <f>統計カウント資料!G94</f>
        <v>1</v>
      </c>
      <c r="G20" s="138">
        <f>統計カウント資料!H94</f>
        <v>0</v>
      </c>
      <c r="H20" s="138">
        <f>統計カウント資料!I94</f>
        <v>0</v>
      </c>
      <c r="I20" s="138">
        <f>統計カウント資料!J94</f>
        <v>3</v>
      </c>
      <c r="J20" s="138">
        <f>統計カウント資料!K94</f>
        <v>0</v>
      </c>
      <c r="K20" s="138">
        <f>統計カウント資料!L94</f>
        <v>0</v>
      </c>
      <c r="L20" s="138">
        <f>統計カウント資料!M94</f>
        <v>0</v>
      </c>
      <c r="M20" s="138">
        <f>統計カウント資料!N94</f>
        <v>0</v>
      </c>
      <c r="N20" s="138">
        <f>統計カウント資料!O94</f>
        <v>0</v>
      </c>
      <c r="O20" s="138">
        <f>統計カウント資料!P94</f>
        <v>0</v>
      </c>
      <c r="P20" s="138">
        <f>統計カウント資料!Q94</f>
        <v>2</v>
      </c>
      <c r="Q20" s="138">
        <f>統計カウント資料!R94</f>
        <v>5</v>
      </c>
      <c r="R20" s="138">
        <f>統計カウント資料!S94</f>
        <v>0</v>
      </c>
      <c r="S20" s="139">
        <f>統計カウント資料!T94</f>
        <v>0</v>
      </c>
    </row>
    <row r="21" spans="1:19" ht="12" customHeight="1" x14ac:dyDescent="0.2">
      <c r="A21" s="231"/>
      <c r="B21" s="137" t="s">
        <v>539</v>
      </c>
      <c r="C21" s="138">
        <f t="shared" si="0"/>
        <v>7</v>
      </c>
      <c r="D21" s="138">
        <f>統計カウント資料!E134</f>
        <v>7</v>
      </c>
      <c r="E21" s="138">
        <f>統計カウント資料!F134</f>
        <v>5</v>
      </c>
      <c r="F21" s="138">
        <f>統計カウント資料!G134</f>
        <v>5</v>
      </c>
      <c r="G21" s="138">
        <f>統計カウント資料!H134</f>
        <v>0</v>
      </c>
      <c r="H21" s="138">
        <f>統計カウント資料!I134</f>
        <v>0</v>
      </c>
      <c r="I21" s="138">
        <f>統計カウント資料!J134</f>
        <v>0</v>
      </c>
      <c r="J21" s="138">
        <f>統計カウント資料!K134</f>
        <v>0</v>
      </c>
      <c r="K21" s="138">
        <f>統計カウント資料!L134</f>
        <v>0</v>
      </c>
      <c r="L21" s="138">
        <f>統計カウント資料!M134</f>
        <v>0</v>
      </c>
      <c r="M21" s="138">
        <f>統計カウント資料!N134</f>
        <v>0</v>
      </c>
      <c r="N21" s="138">
        <f>統計カウント資料!O134</f>
        <v>0</v>
      </c>
      <c r="O21" s="138">
        <f>統計カウント資料!P134</f>
        <v>0</v>
      </c>
      <c r="P21" s="138">
        <f>統計カウント資料!Q134</f>
        <v>0</v>
      </c>
      <c r="Q21" s="138">
        <f>統計カウント資料!R134</f>
        <v>7</v>
      </c>
      <c r="R21" s="138">
        <f>統計カウント資料!S134</f>
        <v>0</v>
      </c>
      <c r="S21" s="139">
        <f>統計カウント資料!T134</f>
        <v>0</v>
      </c>
    </row>
    <row r="22" spans="1:19" ht="12" customHeight="1" x14ac:dyDescent="0.2">
      <c r="A22" s="231"/>
      <c r="B22" s="137" t="s">
        <v>685</v>
      </c>
      <c r="C22" s="138">
        <f t="shared" si="0"/>
        <v>7</v>
      </c>
      <c r="D22" s="138">
        <f>統計カウント資料!E142</f>
        <v>6</v>
      </c>
      <c r="E22" s="138">
        <f>統計カウント資料!F142</f>
        <v>6</v>
      </c>
      <c r="F22" s="138">
        <f>統計カウント資料!G142</f>
        <v>1</v>
      </c>
      <c r="G22" s="138">
        <f>統計カウント資料!H142</f>
        <v>0</v>
      </c>
      <c r="H22" s="138">
        <f>統計カウント資料!I142</f>
        <v>0</v>
      </c>
      <c r="I22" s="138">
        <f>統計カウント資料!J142</f>
        <v>1</v>
      </c>
      <c r="J22" s="138">
        <f>統計カウント資料!K142</f>
        <v>0</v>
      </c>
      <c r="K22" s="138">
        <f>統計カウント資料!L142</f>
        <v>0</v>
      </c>
      <c r="L22" s="138">
        <f>統計カウント資料!M142</f>
        <v>0</v>
      </c>
      <c r="M22" s="138">
        <f>統計カウント資料!N142</f>
        <v>0</v>
      </c>
      <c r="N22" s="138">
        <f>統計カウント資料!O142</f>
        <v>0</v>
      </c>
      <c r="O22" s="138">
        <f>統計カウント資料!P142</f>
        <v>0</v>
      </c>
      <c r="P22" s="138">
        <f>統計カウント資料!Q142</f>
        <v>1</v>
      </c>
      <c r="Q22" s="138">
        <f>統計カウント資料!R142</f>
        <v>6</v>
      </c>
      <c r="R22" s="138">
        <f>統計カウント資料!S142</f>
        <v>0</v>
      </c>
      <c r="S22" s="139">
        <f>統計カウント資料!T142</f>
        <v>0</v>
      </c>
    </row>
    <row r="23" spans="1:19" ht="12" customHeight="1" x14ac:dyDescent="0.2">
      <c r="A23" s="231"/>
      <c r="B23" s="137" t="s">
        <v>686</v>
      </c>
      <c r="C23" s="138">
        <f t="shared" si="0"/>
        <v>1</v>
      </c>
      <c r="D23" s="138">
        <f>統計カウント資料!E158</f>
        <v>1</v>
      </c>
      <c r="E23" s="138">
        <f>統計カウント資料!F158</f>
        <v>1</v>
      </c>
      <c r="F23" s="138">
        <f>統計カウント資料!G158</f>
        <v>0</v>
      </c>
      <c r="G23" s="138">
        <f>統計カウント資料!H158</f>
        <v>0</v>
      </c>
      <c r="H23" s="138">
        <f>統計カウント資料!I158</f>
        <v>0</v>
      </c>
      <c r="I23" s="138">
        <f>統計カウント資料!J158</f>
        <v>0</v>
      </c>
      <c r="J23" s="138">
        <f>統計カウント資料!K158</f>
        <v>0</v>
      </c>
      <c r="K23" s="138">
        <f>統計カウント資料!L158</f>
        <v>0</v>
      </c>
      <c r="L23" s="138">
        <f>統計カウント資料!M158</f>
        <v>0</v>
      </c>
      <c r="M23" s="138">
        <f>統計カウント資料!N158</f>
        <v>0</v>
      </c>
      <c r="N23" s="138">
        <f>統計カウント資料!O158</f>
        <v>0</v>
      </c>
      <c r="O23" s="138">
        <f>統計カウント資料!P158</f>
        <v>0</v>
      </c>
      <c r="P23" s="138">
        <f>統計カウント資料!Q158</f>
        <v>0</v>
      </c>
      <c r="Q23" s="138">
        <f>統計カウント資料!R158</f>
        <v>1</v>
      </c>
      <c r="R23" s="138">
        <f>統計カウント資料!S158</f>
        <v>0</v>
      </c>
      <c r="S23" s="139">
        <f>統計カウント資料!T158</f>
        <v>0</v>
      </c>
    </row>
    <row r="24" spans="1:19" ht="12" customHeight="1" x14ac:dyDescent="0.2">
      <c r="A24" s="231"/>
      <c r="B24" s="137" t="s">
        <v>687</v>
      </c>
      <c r="C24" s="138">
        <f t="shared" si="0"/>
        <v>3</v>
      </c>
      <c r="D24" s="138">
        <f>統計カウント資料!E162</f>
        <v>2</v>
      </c>
      <c r="E24" s="138">
        <f>統計カウント資料!F162</f>
        <v>2</v>
      </c>
      <c r="F24" s="138">
        <f>統計カウント資料!G162</f>
        <v>0</v>
      </c>
      <c r="G24" s="138">
        <f>統計カウント資料!H162</f>
        <v>0</v>
      </c>
      <c r="H24" s="138">
        <f>統計カウント資料!I162</f>
        <v>0</v>
      </c>
      <c r="I24" s="138">
        <f>統計カウント資料!J162</f>
        <v>1</v>
      </c>
      <c r="J24" s="138">
        <f>統計カウント資料!K162</f>
        <v>0</v>
      </c>
      <c r="K24" s="138">
        <f>統計カウント資料!L162</f>
        <v>0</v>
      </c>
      <c r="L24" s="138">
        <f>統計カウント資料!M162</f>
        <v>0</v>
      </c>
      <c r="M24" s="138">
        <f>統計カウント資料!N162</f>
        <v>0</v>
      </c>
      <c r="N24" s="138">
        <f>統計カウント資料!O162</f>
        <v>0</v>
      </c>
      <c r="O24" s="138">
        <f>統計カウント資料!P162</f>
        <v>0</v>
      </c>
      <c r="P24" s="138">
        <f>統計カウント資料!Q162</f>
        <v>0</v>
      </c>
      <c r="Q24" s="138">
        <f>統計カウント資料!R162</f>
        <v>3</v>
      </c>
      <c r="R24" s="138">
        <f>統計カウント資料!S162</f>
        <v>0</v>
      </c>
      <c r="S24" s="139">
        <f>統計カウント資料!T162</f>
        <v>0</v>
      </c>
    </row>
    <row r="25" spans="1:19" ht="12" customHeight="1" x14ac:dyDescent="0.2">
      <c r="A25" s="231"/>
      <c r="B25" s="137" t="s">
        <v>538</v>
      </c>
      <c r="C25" s="138">
        <f t="shared" si="0"/>
        <v>51</v>
      </c>
      <c r="D25" s="138">
        <f>統計カウント資料!E163</f>
        <v>34</v>
      </c>
      <c r="E25" s="138">
        <f>統計カウント資料!F163</f>
        <v>31</v>
      </c>
      <c r="F25" s="138">
        <f>統計カウント資料!G163</f>
        <v>11</v>
      </c>
      <c r="G25" s="138">
        <f>統計カウント資料!H163</f>
        <v>0</v>
      </c>
      <c r="H25" s="138">
        <f>統計カウント資料!I163</f>
        <v>0</v>
      </c>
      <c r="I25" s="138">
        <f>統計カウント資料!J163</f>
        <v>15</v>
      </c>
      <c r="J25" s="138">
        <f>統計カウント資料!K163</f>
        <v>2</v>
      </c>
      <c r="K25" s="138">
        <f>統計カウント資料!L163</f>
        <v>2</v>
      </c>
      <c r="L25" s="138">
        <f>統計カウント資料!M163</f>
        <v>1</v>
      </c>
      <c r="M25" s="138">
        <f>統計カウント資料!N163</f>
        <v>1</v>
      </c>
      <c r="N25" s="138">
        <f>統計カウント資料!O163</f>
        <v>0</v>
      </c>
      <c r="O25" s="138">
        <f>統計カウント資料!P163</f>
        <v>0</v>
      </c>
      <c r="P25" s="138">
        <f>統計カウント資料!Q163</f>
        <v>7</v>
      </c>
      <c r="Q25" s="138">
        <f>統計カウント資料!R163</f>
        <v>44</v>
      </c>
      <c r="R25" s="138">
        <f>統計カウント資料!S163</f>
        <v>0</v>
      </c>
      <c r="S25" s="139">
        <f>統計カウント資料!T163</f>
        <v>0</v>
      </c>
    </row>
    <row r="26" spans="1:19" ht="12" customHeight="1" x14ac:dyDescent="0.2">
      <c r="A26" s="241" t="s">
        <v>540</v>
      </c>
      <c r="B26" s="144" t="s">
        <v>688</v>
      </c>
      <c r="C26" s="145">
        <f t="shared" si="0"/>
        <v>31</v>
      </c>
      <c r="D26" s="145">
        <f>統計カウント資料!E126</f>
        <v>25</v>
      </c>
      <c r="E26" s="145">
        <f>統計カウント資料!F126</f>
        <v>21</v>
      </c>
      <c r="F26" s="145">
        <f>統計カウント資料!G126</f>
        <v>14</v>
      </c>
      <c r="G26" s="145">
        <f>統計カウント資料!H126</f>
        <v>0</v>
      </c>
      <c r="H26" s="145">
        <f>統計カウント資料!I126</f>
        <v>0</v>
      </c>
      <c r="I26" s="145">
        <f>統計カウント資料!J126</f>
        <v>5</v>
      </c>
      <c r="J26" s="145">
        <f>統計カウント資料!K126</f>
        <v>0</v>
      </c>
      <c r="K26" s="145">
        <f>統計カウント資料!L126</f>
        <v>0</v>
      </c>
      <c r="L26" s="145">
        <f>統計カウント資料!M126</f>
        <v>0</v>
      </c>
      <c r="M26" s="145">
        <f>統計カウント資料!N126</f>
        <v>0</v>
      </c>
      <c r="N26" s="145">
        <f>統計カウント資料!O126</f>
        <v>0</v>
      </c>
      <c r="O26" s="145">
        <f>統計カウント資料!P126</f>
        <v>1</v>
      </c>
      <c r="P26" s="145">
        <f>統計カウント資料!Q126</f>
        <v>3</v>
      </c>
      <c r="Q26" s="145">
        <f>統計カウント資料!R126</f>
        <v>26</v>
      </c>
      <c r="R26" s="145">
        <f>統計カウント資料!S126</f>
        <v>1</v>
      </c>
      <c r="S26" s="146">
        <f>統計カウント資料!T126</f>
        <v>1</v>
      </c>
    </row>
    <row r="27" spans="1:19" ht="12" customHeight="1" x14ac:dyDescent="0.2">
      <c r="A27" s="252"/>
      <c r="B27" s="147" t="s">
        <v>689</v>
      </c>
      <c r="C27" s="148">
        <f>D27+H27+M27+J27+I27+O27+N27</f>
        <v>31</v>
      </c>
      <c r="D27" s="148">
        <f>統計カウント資料!E126</f>
        <v>25</v>
      </c>
      <c r="E27" s="148">
        <f>統計カウント資料!F126</f>
        <v>21</v>
      </c>
      <c r="F27" s="148">
        <f>統計カウント資料!G126</f>
        <v>14</v>
      </c>
      <c r="G27" s="148">
        <f>統計カウント資料!H126</f>
        <v>0</v>
      </c>
      <c r="H27" s="148">
        <f>統計カウント資料!I126</f>
        <v>0</v>
      </c>
      <c r="I27" s="148">
        <f>統計カウント資料!J126</f>
        <v>5</v>
      </c>
      <c r="J27" s="148">
        <f>統計カウント資料!K126</f>
        <v>0</v>
      </c>
      <c r="K27" s="148">
        <f>統計カウント資料!L126</f>
        <v>0</v>
      </c>
      <c r="L27" s="148">
        <f>統計カウント資料!M126</f>
        <v>0</v>
      </c>
      <c r="M27" s="148">
        <f>統計カウント資料!N126</f>
        <v>0</v>
      </c>
      <c r="N27" s="148">
        <f>統計カウント資料!O126</f>
        <v>0</v>
      </c>
      <c r="O27" s="148">
        <f>統計カウント資料!P126</f>
        <v>1</v>
      </c>
      <c r="P27" s="148">
        <f>統計カウント資料!Q126</f>
        <v>3</v>
      </c>
      <c r="Q27" s="148">
        <f>統計カウント資料!R126</f>
        <v>26</v>
      </c>
      <c r="R27" s="148">
        <f>統計カウント資料!S126</f>
        <v>1</v>
      </c>
      <c r="S27" s="149">
        <f>統計カウント資料!T126</f>
        <v>1</v>
      </c>
    </row>
    <row r="28" spans="1:19" ht="12" customHeight="1" x14ac:dyDescent="0.2">
      <c r="A28" s="231" t="s">
        <v>790</v>
      </c>
      <c r="B28" s="137" t="s">
        <v>690</v>
      </c>
      <c r="C28" s="138">
        <f t="shared" ref="C28:C60" si="1">D28+H28+J28+I28+O28+N28</f>
        <v>3</v>
      </c>
      <c r="D28" s="138">
        <f>統計カウント資料!E146</f>
        <v>1</v>
      </c>
      <c r="E28" s="138">
        <f>統計カウント資料!F146</f>
        <v>1</v>
      </c>
      <c r="F28" s="138">
        <f>統計カウント資料!G146</f>
        <v>1</v>
      </c>
      <c r="G28" s="138">
        <f>統計カウント資料!H146</f>
        <v>0</v>
      </c>
      <c r="H28" s="138">
        <f>統計カウント資料!I146</f>
        <v>1</v>
      </c>
      <c r="I28" s="138">
        <f>統計カウント資料!J146</f>
        <v>1</v>
      </c>
      <c r="J28" s="138">
        <f>統計カウント資料!K146</f>
        <v>0</v>
      </c>
      <c r="K28" s="138">
        <f>統計カウント資料!L146</f>
        <v>0</v>
      </c>
      <c r="L28" s="138">
        <f>統計カウント資料!M146</f>
        <v>0</v>
      </c>
      <c r="M28" s="138">
        <f>統計カウント資料!N146</f>
        <v>0</v>
      </c>
      <c r="N28" s="138">
        <f>統計カウント資料!O146</f>
        <v>0</v>
      </c>
      <c r="O28" s="138">
        <f>統計カウント資料!P146</f>
        <v>0</v>
      </c>
      <c r="P28" s="138">
        <f>統計カウント資料!Q146</f>
        <v>1</v>
      </c>
      <c r="Q28" s="138">
        <f>統計カウント資料!R146</f>
        <v>2</v>
      </c>
      <c r="R28" s="138">
        <f>統計カウント資料!S146</f>
        <v>0</v>
      </c>
      <c r="S28" s="139">
        <f>統計カウント資料!T146</f>
        <v>0</v>
      </c>
    </row>
    <row r="29" spans="1:19" ht="12" customHeight="1" x14ac:dyDescent="0.2">
      <c r="A29" s="231"/>
      <c r="B29" s="137" t="s">
        <v>691</v>
      </c>
      <c r="C29" s="138">
        <f t="shared" si="1"/>
        <v>4</v>
      </c>
      <c r="D29" s="138">
        <f>統計カウント資料!E151</f>
        <v>3</v>
      </c>
      <c r="E29" s="138">
        <f>統計カウント資料!F151</f>
        <v>3</v>
      </c>
      <c r="F29" s="138">
        <f>統計カウント資料!G151</f>
        <v>0</v>
      </c>
      <c r="G29" s="138">
        <f>統計カウント資料!H151</f>
        <v>0</v>
      </c>
      <c r="H29" s="138">
        <f>統計カウント資料!I151</f>
        <v>0</v>
      </c>
      <c r="I29" s="138">
        <f>統計カウント資料!J151</f>
        <v>1</v>
      </c>
      <c r="J29" s="138">
        <f>統計カウント資料!K151</f>
        <v>0</v>
      </c>
      <c r="K29" s="138">
        <f>統計カウント資料!L151</f>
        <v>0</v>
      </c>
      <c r="L29" s="138">
        <f>統計カウント資料!M151</f>
        <v>0</v>
      </c>
      <c r="M29" s="138">
        <f>統計カウント資料!N151</f>
        <v>0</v>
      </c>
      <c r="N29" s="138">
        <f>統計カウント資料!O151</f>
        <v>0</v>
      </c>
      <c r="O29" s="138">
        <f>統計カウント資料!P151</f>
        <v>0</v>
      </c>
      <c r="P29" s="138">
        <f>統計カウント資料!Q151</f>
        <v>0</v>
      </c>
      <c r="Q29" s="138">
        <f>統計カウント資料!R151</f>
        <v>4</v>
      </c>
      <c r="R29" s="138">
        <f>統計カウント資料!S151</f>
        <v>0</v>
      </c>
      <c r="S29" s="139">
        <f>統計カウント資料!T151</f>
        <v>0</v>
      </c>
    </row>
    <row r="30" spans="1:19" ht="12" customHeight="1" x14ac:dyDescent="0.2">
      <c r="A30" s="231"/>
      <c r="B30" s="137" t="s">
        <v>692</v>
      </c>
      <c r="C30" s="138">
        <f t="shared" si="1"/>
        <v>4</v>
      </c>
      <c r="D30" s="138">
        <f>統計カウント資料!E156</f>
        <v>2</v>
      </c>
      <c r="E30" s="138">
        <f>統計カウント資料!F156</f>
        <v>2</v>
      </c>
      <c r="F30" s="138">
        <f>統計カウント資料!G156</f>
        <v>2</v>
      </c>
      <c r="G30" s="138">
        <f>統計カウント資料!H156</f>
        <v>0</v>
      </c>
      <c r="H30" s="138">
        <f>統計カウント資料!I156</f>
        <v>0</v>
      </c>
      <c r="I30" s="138">
        <f>統計カウント資料!J156</f>
        <v>2</v>
      </c>
      <c r="J30" s="138">
        <f>統計カウント資料!K156</f>
        <v>0</v>
      </c>
      <c r="K30" s="138">
        <f>統計カウント資料!L156</f>
        <v>0</v>
      </c>
      <c r="L30" s="138">
        <f>統計カウント資料!M156</f>
        <v>0</v>
      </c>
      <c r="M30" s="138">
        <f>統計カウント資料!N156</f>
        <v>0</v>
      </c>
      <c r="N30" s="138">
        <f>統計カウント資料!O156</f>
        <v>0</v>
      </c>
      <c r="O30" s="138">
        <f>統計カウント資料!P156</f>
        <v>0</v>
      </c>
      <c r="P30" s="138">
        <f>統計カウント資料!Q156</f>
        <v>1</v>
      </c>
      <c r="Q30" s="138">
        <f>統計カウント資料!R156</f>
        <v>3</v>
      </c>
      <c r="R30" s="138">
        <f>統計カウント資料!S156</f>
        <v>0</v>
      </c>
      <c r="S30" s="139">
        <f>統計カウント資料!T156</f>
        <v>0</v>
      </c>
    </row>
    <row r="31" spans="1:19" ht="12" customHeight="1" x14ac:dyDescent="0.2">
      <c r="A31" s="231"/>
      <c r="B31" s="137" t="s">
        <v>693</v>
      </c>
      <c r="C31" s="138">
        <f t="shared" si="1"/>
        <v>4</v>
      </c>
      <c r="D31" s="138">
        <f>統計カウント資料!E168</f>
        <v>2</v>
      </c>
      <c r="E31" s="138">
        <f>統計カウント資料!F168</f>
        <v>1</v>
      </c>
      <c r="F31" s="138">
        <f>統計カウント資料!G168</f>
        <v>1</v>
      </c>
      <c r="G31" s="138">
        <f>統計カウント資料!H168</f>
        <v>0</v>
      </c>
      <c r="H31" s="138">
        <f>統計カウント資料!I168</f>
        <v>0</v>
      </c>
      <c r="I31" s="138">
        <f>統計カウント資料!J168</f>
        <v>2</v>
      </c>
      <c r="J31" s="138">
        <f>統計カウント資料!K168</f>
        <v>0</v>
      </c>
      <c r="K31" s="138">
        <f>統計カウント資料!L168</f>
        <v>0</v>
      </c>
      <c r="L31" s="138">
        <f>統計カウント資料!M168</f>
        <v>0</v>
      </c>
      <c r="M31" s="138">
        <f>統計カウント資料!N168</f>
        <v>0</v>
      </c>
      <c r="N31" s="138">
        <f>統計カウント資料!O168</f>
        <v>0</v>
      </c>
      <c r="O31" s="138">
        <f>統計カウント資料!P168</f>
        <v>0</v>
      </c>
      <c r="P31" s="138">
        <f>統計カウント資料!Q168</f>
        <v>1</v>
      </c>
      <c r="Q31" s="138">
        <f>統計カウント資料!R168</f>
        <v>3</v>
      </c>
      <c r="R31" s="138">
        <f>統計カウント資料!S168</f>
        <v>0</v>
      </c>
      <c r="S31" s="139">
        <f>統計カウント資料!T168</f>
        <v>0</v>
      </c>
    </row>
    <row r="32" spans="1:19" ht="12" customHeight="1" x14ac:dyDescent="0.2">
      <c r="A32" s="231"/>
      <c r="B32" s="137" t="s">
        <v>694</v>
      </c>
      <c r="C32" s="138">
        <f t="shared" si="1"/>
        <v>8</v>
      </c>
      <c r="D32" s="138">
        <f>統計カウント資料!E177</f>
        <v>7</v>
      </c>
      <c r="E32" s="138">
        <f>統計カウント資料!F177</f>
        <v>7</v>
      </c>
      <c r="F32" s="138">
        <f>統計カウント資料!G177</f>
        <v>3</v>
      </c>
      <c r="G32" s="138">
        <f>統計カウント資料!H177</f>
        <v>2</v>
      </c>
      <c r="H32" s="138">
        <f>統計カウント資料!I177</f>
        <v>0</v>
      </c>
      <c r="I32" s="138">
        <f>統計カウント資料!J177</f>
        <v>1</v>
      </c>
      <c r="J32" s="138">
        <f>統計カウント資料!K177</f>
        <v>0</v>
      </c>
      <c r="K32" s="138">
        <f>統計カウント資料!L177</f>
        <v>0</v>
      </c>
      <c r="L32" s="138">
        <f>統計カウント資料!M177</f>
        <v>0</v>
      </c>
      <c r="M32" s="138">
        <f>統計カウント資料!N177</f>
        <v>0</v>
      </c>
      <c r="N32" s="138">
        <f>統計カウント資料!O177</f>
        <v>0</v>
      </c>
      <c r="O32" s="138">
        <f>統計カウント資料!P177</f>
        <v>0</v>
      </c>
      <c r="P32" s="138">
        <f>統計カウント資料!Q177</f>
        <v>0</v>
      </c>
      <c r="Q32" s="138">
        <f>統計カウント資料!R177</f>
        <v>7</v>
      </c>
      <c r="R32" s="138">
        <f>統計カウント資料!S177</f>
        <v>1</v>
      </c>
      <c r="S32" s="139">
        <f>統計カウント資料!T177</f>
        <v>0</v>
      </c>
    </row>
    <row r="33" spans="1:19" ht="12" customHeight="1" x14ac:dyDescent="0.2">
      <c r="A33" s="231"/>
      <c r="B33" s="137" t="s">
        <v>695</v>
      </c>
      <c r="C33" s="138">
        <f t="shared" si="1"/>
        <v>17</v>
      </c>
      <c r="D33" s="138">
        <f>統計カウント資料!E195</f>
        <v>13</v>
      </c>
      <c r="E33" s="138">
        <f>統計カウント資料!F195</f>
        <v>8</v>
      </c>
      <c r="F33" s="138">
        <f>統計カウント資料!G195</f>
        <v>8</v>
      </c>
      <c r="G33" s="138">
        <f>統計カウント資料!H195</f>
        <v>0</v>
      </c>
      <c r="H33" s="138">
        <f>統計カウント資料!I195</f>
        <v>0</v>
      </c>
      <c r="I33" s="138">
        <f>統計カウント資料!J195</f>
        <v>3</v>
      </c>
      <c r="J33" s="138">
        <f>統計カウント資料!K195</f>
        <v>1</v>
      </c>
      <c r="K33" s="138">
        <f>統計カウント資料!L195</f>
        <v>1</v>
      </c>
      <c r="L33" s="138">
        <v>0</v>
      </c>
      <c r="M33" s="138">
        <f>統計カウント資料!N195</f>
        <v>0</v>
      </c>
      <c r="N33" s="138">
        <f>統計カウント資料!O195</f>
        <v>0</v>
      </c>
      <c r="O33" s="138">
        <f>統計カウント資料!P195</f>
        <v>0</v>
      </c>
      <c r="P33" s="138">
        <f>統計カウント資料!Q195</f>
        <v>2</v>
      </c>
      <c r="Q33" s="138">
        <f>統計カウント資料!R195</f>
        <v>15</v>
      </c>
      <c r="R33" s="138">
        <f>統計カウント資料!S195</f>
        <v>0</v>
      </c>
      <c r="S33" s="139">
        <f>統計カウント資料!T195</f>
        <v>0</v>
      </c>
    </row>
    <row r="34" spans="1:19" ht="12" customHeight="1" x14ac:dyDescent="0.2">
      <c r="A34" s="231"/>
      <c r="B34" s="137" t="s">
        <v>696</v>
      </c>
      <c r="C34" s="138">
        <f t="shared" si="1"/>
        <v>4</v>
      </c>
      <c r="D34" s="138">
        <f>統計カウント資料!E200</f>
        <v>3</v>
      </c>
      <c r="E34" s="138">
        <f>統計カウント資料!F200</f>
        <v>3</v>
      </c>
      <c r="F34" s="138">
        <f>統計カウント資料!G200</f>
        <v>1</v>
      </c>
      <c r="G34" s="138">
        <f>統計カウント資料!H200</f>
        <v>0</v>
      </c>
      <c r="H34" s="138">
        <f>統計カウント資料!I200</f>
        <v>0</v>
      </c>
      <c r="I34" s="138">
        <f>統計カウント資料!J200</f>
        <v>1</v>
      </c>
      <c r="J34" s="138">
        <f>統計カウント資料!K200</f>
        <v>0</v>
      </c>
      <c r="K34" s="138">
        <f>統計カウント資料!L200</f>
        <v>0</v>
      </c>
      <c r="L34" s="138">
        <f>統計カウント資料!M200</f>
        <v>0</v>
      </c>
      <c r="M34" s="138">
        <f>統計カウント資料!N200</f>
        <v>0</v>
      </c>
      <c r="N34" s="138">
        <f>統計カウント資料!O200</f>
        <v>0</v>
      </c>
      <c r="O34" s="138">
        <f>統計カウント資料!P200</f>
        <v>0</v>
      </c>
      <c r="P34" s="138">
        <f>統計カウント資料!Q200</f>
        <v>1</v>
      </c>
      <c r="Q34" s="138">
        <f>統計カウント資料!R200</f>
        <v>3</v>
      </c>
      <c r="R34" s="138">
        <f>統計カウント資料!S200</f>
        <v>0</v>
      </c>
      <c r="S34" s="139">
        <f>統計カウント資料!T200</f>
        <v>0</v>
      </c>
    </row>
    <row r="35" spans="1:19" ht="12" customHeight="1" x14ac:dyDescent="0.2">
      <c r="A35" s="232"/>
      <c r="B35" s="137" t="s">
        <v>538</v>
      </c>
      <c r="C35" s="138">
        <f t="shared" si="1"/>
        <v>44</v>
      </c>
      <c r="D35" s="138">
        <f>統計カウント資料!E201</f>
        <v>31</v>
      </c>
      <c r="E35" s="138">
        <f>統計カウント資料!F201</f>
        <v>25</v>
      </c>
      <c r="F35" s="138">
        <f>統計カウント資料!G201</f>
        <v>16</v>
      </c>
      <c r="G35" s="138">
        <f>統計カウント資料!H201</f>
        <v>2</v>
      </c>
      <c r="H35" s="138">
        <f>統計カウント資料!I201</f>
        <v>1</v>
      </c>
      <c r="I35" s="138">
        <f>統計カウント資料!J201</f>
        <v>11</v>
      </c>
      <c r="J35" s="138">
        <f>統計カウント資料!K201</f>
        <v>1</v>
      </c>
      <c r="K35" s="138">
        <f>統計カウント資料!L201</f>
        <v>1</v>
      </c>
      <c r="L35" s="138">
        <f>統計カウント資料!M201</f>
        <v>0</v>
      </c>
      <c r="M35" s="138">
        <f>統計カウント資料!N201</f>
        <v>0</v>
      </c>
      <c r="N35" s="138">
        <f>統計カウント資料!O201</f>
        <v>0</v>
      </c>
      <c r="O35" s="138">
        <f>統計カウント資料!P201</f>
        <v>0</v>
      </c>
      <c r="P35" s="138">
        <f>統計カウント資料!Q201</f>
        <v>6</v>
      </c>
      <c r="Q35" s="138">
        <f>統計カウント資料!R201</f>
        <v>37</v>
      </c>
      <c r="R35" s="138">
        <f>統計カウント資料!S201</f>
        <v>1</v>
      </c>
      <c r="S35" s="139">
        <f>統計カウント資料!T201</f>
        <v>0</v>
      </c>
    </row>
    <row r="36" spans="1:19" ht="12" customHeight="1" x14ac:dyDescent="0.2">
      <c r="A36" s="241" t="s">
        <v>791</v>
      </c>
      <c r="B36" s="144" t="s">
        <v>697</v>
      </c>
      <c r="C36" s="145">
        <f t="shared" si="1"/>
        <v>3</v>
      </c>
      <c r="D36" s="145">
        <f>統計カウント資料!E205</f>
        <v>0</v>
      </c>
      <c r="E36" s="145">
        <f>統計カウント資料!F205</f>
        <v>0</v>
      </c>
      <c r="F36" s="145">
        <f>統計カウント資料!G205</f>
        <v>0</v>
      </c>
      <c r="G36" s="145">
        <f>統計カウント資料!H205</f>
        <v>0</v>
      </c>
      <c r="H36" s="145">
        <f>統計カウント資料!I205</f>
        <v>0</v>
      </c>
      <c r="I36" s="145">
        <f>統計カウント資料!J205</f>
        <v>2</v>
      </c>
      <c r="J36" s="145">
        <f>統計カウント資料!K205</f>
        <v>0</v>
      </c>
      <c r="K36" s="145">
        <f>統計カウント資料!L205</f>
        <v>0</v>
      </c>
      <c r="L36" s="145">
        <f>統計カウント資料!M205</f>
        <v>0</v>
      </c>
      <c r="M36" s="145">
        <f>統計カウント資料!N205</f>
        <v>0</v>
      </c>
      <c r="N36" s="145">
        <f>統計カウント資料!O205</f>
        <v>0</v>
      </c>
      <c r="O36" s="145">
        <f>統計カウント資料!P205</f>
        <v>1</v>
      </c>
      <c r="P36" s="145">
        <f>統計カウント資料!Q205</f>
        <v>0</v>
      </c>
      <c r="Q36" s="145">
        <f>統計カウント資料!R205</f>
        <v>2</v>
      </c>
      <c r="R36" s="145">
        <f>統計カウント資料!S205</f>
        <v>1</v>
      </c>
      <c r="S36" s="146">
        <f>統計カウント資料!T205</f>
        <v>0</v>
      </c>
    </row>
    <row r="37" spans="1:19" ht="12" customHeight="1" x14ac:dyDescent="0.2">
      <c r="A37" s="231"/>
      <c r="B37" s="137" t="s">
        <v>698</v>
      </c>
      <c r="C37" s="138">
        <f t="shared" si="1"/>
        <v>2</v>
      </c>
      <c r="D37" s="138">
        <f>統計カウント資料!E208</f>
        <v>1</v>
      </c>
      <c r="E37" s="138">
        <f>統計カウント資料!F208</f>
        <v>1</v>
      </c>
      <c r="F37" s="138">
        <f>統計カウント資料!G208</f>
        <v>1</v>
      </c>
      <c r="G37" s="138">
        <f>統計カウント資料!H208</f>
        <v>0</v>
      </c>
      <c r="H37" s="138">
        <f>統計カウント資料!I208</f>
        <v>0</v>
      </c>
      <c r="I37" s="138">
        <f>統計カウント資料!J208</f>
        <v>1</v>
      </c>
      <c r="J37" s="138">
        <f>統計カウント資料!K208</f>
        <v>0</v>
      </c>
      <c r="K37" s="138">
        <f>統計カウント資料!L208</f>
        <v>0</v>
      </c>
      <c r="L37" s="138">
        <f>統計カウント資料!M208</f>
        <v>0</v>
      </c>
      <c r="M37" s="138">
        <f>統計カウント資料!N208</f>
        <v>0</v>
      </c>
      <c r="N37" s="138">
        <f>統計カウント資料!O208</f>
        <v>0</v>
      </c>
      <c r="O37" s="138">
        <f>統計カウント資料!P208</f>
        <v>0</v>
      </c>
      <c r="P37" s="138">
        <f>統計カウント資料!Q208</f>
        <v>0</v>
      </c>
      <c r="Q37" s="138">
        <f>統計カウント資料!R208</f>
        <v>2</v>
      </c>
      <c r="R37" s="138">
        <f>統計カウント資料!S208</f>
        <v>0</v>
      </c>
      <c r="S37" s="139">
        <f>統計カウント資料!T208</f>
        <v>0</v>
      </c>
    </row>
    <row r="38" spans="1:19" ht="12" customHeight="1" x14ac:dyDescent="0.2">
      <c r="A38" s="231"/>
      <c r="B38" s="137" t="s">
        <v>699</v>
      </c>
      <c r="C38" s="138">
        <f t="shared" si="1"/>
        <v>13</v>
      </c>
      <c r="D38" s="138">
        <f>統計カウント資料!E222</f>
        <v>5</v>
      </c>
      <c r="E38" s="138">
        <f>統計カウント資料!F222</f>
        <v>5</v>
      </c>
      <c r="F38" s="138">
        <f>統計カウント資料!G222</f>
        <v>0</v>
      </c>
      <c r="G38" s="138">
        <f>統計カウント資料!H222</f>
        <v>0</v>
      </c>
      <c r="H38" s="138">
        <f>統計カウント資料!I222</f>
        <v>1</v>
      </c>
      <c r="I38" s="138">
        <f>統計カウント資料!J222</f>
        <v>3</v>
      </c>
      <c r="J38" s="138">
        <f>統計カウント資料!K222</f>
        <v>3</v>
      </c>
      <c r="K38" s="138">
        <f>統計カウント資料!L222</f>
        <v>3</v>
      </c>
      <c r="L38" s="138">
        <v>0</v>
      </c>
      <c r="M38" s="138">
        <f>統計カウント資料!N222</f>
        <v>0</v>
      </c>
      <c r="N38" s="138">
        <f>統計カウント資料!O222</f>
        <v>1</v>
      </c>
      <c r="O38" s="138">
        <f>統計カウント資料!P222</f>
        <v>0</v>
      </c>
      <c r="P38" s="138">
        <f>統計カウント資料!Q222</f>
        <v>1</v>
      </c>
      <c r="Q38" s="138">
        <f>統計カウント資料!R222</f>
        <v>11</v>
      </c>
      <c r="R38" s="138">
        <f>統計カウント資料!S222</f>
        <v>0</v>
      </c>
      <c r="S38" s="139">
        <f>統計カウント資料!T222</f>
        <v>1</v>
      </c>
    </row>
    <row r="39" spans="1:19" ht="12" customHeight="1" x14ac:dyDescent="0.2">
      <c r="A39" s="231"/>
      <c r="B39" s="137" t="s">
        <v>700</v>
      </c>
      <c r="C39" s="138">
        <f t="shared" si="1"/>
        <v>7</v>
      </c>
      <c r="D39" s="138">
        <f>統計カウント資料!E230</f>
        <v>5</v>
      </c>
      <c r="E39" s="138">
        <f>統計カウント資料!F230</f>
        <v>5</v>
      </c>
      <c r="F39" s="138">
        <f>統計カウント資料!G230</f>
        <v>4</v>
      </c>
      <c r="G39" s="138">
        <f>統計カウント資料!H230</f>
        <v>0</v>
      </c>
      <c r="H39" s="138">
        <f>統計カウント資料!I230</f>
        <v>0</v>
      </c>
      <c r="I39" s="138">
        <f>統計カウント資料!J230</f>
        <v>2</v>
      </c>
      <c r="J39" s="138">
        <f>統計カウント資料!K230</f>
        <v>0</v>
      </c>
      <c r="K39" s="138">
        <f>統計カウント資料!L230</f>
        <v>0</v>
      </c>
      <c r="L39" s="138">
        <f>統計カウント資料!M230</f>
        <v>0</v>
      </c>
      <c r="M39" s="138">
        <f>統計カウント資料!N230</f>
        <v>0</v>
      </c>
      <c r="N39" s="138">
        <f>統計カウント資料!O230</f>
        <v>0</v>
      </c>
      <c r="O39" s="138">
        <f>統計カウント資料!P230</f>
        <v>0</v>
      </c>
      <c r="P39" s="138">
        <f>統計カウント資料!Q230</f>
        <v>1</v>
      </c>
      <c r="Q39" s="138">
        <f>統計カウント資料!R230</f>
        <v>6</v>
      </c>
      <c r="R39" s="138">
        <f>統計カウント資料!S230</f>
        <v>0</v>
      </c>
      <c r="S39" s="139">
        <f>統計カウント資料!T230</f>
        <v>0</v>
      </c>
    </row>
    <row r="40" spans="1:19" ht="12" customHeight="1" x14ac:dyDescent="0.2">
      <c r="A40" s="231"/>
      <c r="B40" s="137" t="s">
        <v>701</v>
      </c>
      <c r="C40" s="138">
        <f t="shared" si="1"/>
        <v>2</v>
      </c>
      <c r="D40" s="138">
        <f>統計カウント資料!E233</f>
        <v>0</v>
      </c>
      <c r="E40" s="138">
        <f>統計カウント資料!F233</f>
        <v>0</v>
      </c>
      <c r="F40" s="138">
        <f>統計カウント資料!G233</f>
        <v>0</v>
      </c>
      <c r="G40" s="138">
        <f>統計カウント資料!H233</f>
        <v>0</v>
      </c>
      <c r="H40" s="138">
        <f>統計カウント資料!I233</f>
        <v>0</v>
      </c>
      <c r="I40" s="138">
        <f>統計カウント資料!J233</f>
        <v>1</v>
      </c>
      <c r="J40" s="138">
        <f>統計カウント資料!K233</f>
        <v>0</v>
      </c>
      <c r="K40" s="138">
        <f>統計カウント資料!L233</f>
        <v>0</v>
      </c>
      <c r="L40" s="138">
        <f>統計カウント資料!M233</f>
        <v>0</v>
      </c>
      <c r="M40" s="138">
        <f>統計カウント資料!N233</f>
        <v>0</v>
      </c>
      <c r="N40" s="138">
        <f>統計カウント資料!O233</f>
        <v>0</v>
      </c>
      <c r="O40" s="138">
        <f>統計カウント資料!P233</f>
        <v>1</v>
      </c>
      <c r="P40" s="138">
        <f>統計カウント資料!Q233</f>
        <v>1</v>
      </c>
      <c r="Q40" s="138">
        <f>統計カウント資料!R233</f>
        <v>0</v>
      </c>
      <c r="R40" s="138">
        <f>統計カウント資料!S233</f>
        <v>1</v>
      </c>
      <c r="S40" s="139">
        <f>統計カウント資料!T233</f>
        <v>0</v>
      </c>
    </row>
    <row r="41" spans="1:19" ht="12" customHeight="1" x14ac:dyDescent="0.2">
      <c r="A41" s="231"/>
      <c r="B41" s="137" t="s">
        <v>541</v>
      </c>
      <c r="C41" s="138">
        <f t="shared" si="1"/>
        <v>1</v>
      </c>
      <c r="D41" s="138">
        <f>統計カウント資料!E235</f>
        <v>0</v>
      </c>
      <c r="E41" s="138">
        <f>統計カウント資料!F235</f>
        <v>0</v>
      </c>
      <c r="F41" s="138">
        <f>統計カウント資料!G235</f>
        <v>0</v>
      </c>
      <c r="G41" s="138">
        <f>統計カウント資料!H235</f>
        <v>0</v>
      </c>
      <c r="H41" s="138">
        <f>統計カウント資料!I235</f>
        <v>0</v>
      </c>
      <c r="I41" s="138">
        <f>統計カウント資料!J235</f>
        <v>1</v>
      </c>
      <c r="J41" s="138">
        <f>統計カウント資料!K235</f>
        <v>0</v>
      </c>
      <c r="K41" s="138">
        <f>統計カウント資料!L235</f>
        <v>0</v>
      </c>
      <c r="L41" s="138">
        <f>統計カウント資料!M235</f>
        <v>0</v>
      </c>
      <c r="M41" s="138">
        <f>統計カウント資料!N235</f>
        <v>0</v>
      </c>
      <c r="N41" s="138">
        <f>統計カウント資料!O235</f>
        <v>0</v>
      </c>
      <c r="O41" s="138">
        <f>統計カウント資料!P235</f>
        <v>0</v>
      </c>
      <c r="P41" s="138">
        <f>統計カウント資料!Q235</f>
        <v>1</v>
      </c>
      <c r="Q41" s="138">
        <f>統計カウント資料!R235</f>
        <v>0</v>
      </c>
      <c r="R41" s="138">
        <f>統計カウント資料!S235</f>
        <v>0</v>
      </c>
      <c r="S41" s="139">
        <f>統計カウント資料!T235</f>
        <v>0</v>
      </c>
    </row>
    <row r="42" spans="1:19" ht="12" customHeight="1" x14ac:dyDescent="0.2">
      <c r="A42" s="231"/>
      <c r="B42" s="137" t="s">
        <v>702</v>
      </c>
      <c r="C42" s="138">
        <f t="shared" si="1"/>
        <v>2</v>
      </c>
      <c r="D42" s="138">
        <f>統計カウント資料!E238</f>
        <v>0</v>
      </c>
      <c r="E42" s="138">
        <f>統計カウント資料!F238</f>
        <v>0</v>
      </c>
      <c r="F42" s="138">
        <f>統計カウント資料!G238</f>
        <v>0</v>
      </c>
      <c r="G42" s="138">
        <f>統計カウント資料!H238</f>
        <v>0</v>
      </c>
      <c r="H42" s="138">
        <f>統計カウント資料!I238</f>
        <v>0</v>
      </c>
      <c r="I42" s="138">
        <f>統計カウント資料!J238</f>
        <v>2</v>
      </c>
      <c r="J42" s="138">
        <f>統計カウント資料!K238</f>
        <v>0</v>
      </c>
      <c r="K42" s="138">
        <f>統計カウント資料!L238</f>
        <v>0</v>
      </c>
      <c r="L42" s="138">
        <f>統計カウント資料!M238</f>
        <v>0</v>
      </c>
      <c r="M42" s="138">
        <f>統計カウント資料!N238</f>
        <v>0</v>
      </c>
      <c r="N42" s="138">
        <f>統計カウント資料!O238</f>
        <v>0</v>
      </c>
      <c r="O42" s="138">
        <f>統計カウント資料!P238</f>
        <v>0</v>
      </c>
      <c r="P42" s="138">
        <f>統計カウント資料!Q238</f>
        <v>1</v>
      </c>
      <c r="Q42" s="138">
        <f>統計カウント資料!R238</f>
        <v>1</v>
      </c>
      <c r="R42" s="138">
        <f>統計カウント資料!S238</f>
        <v>0</v>
      </c>
      <c r="S42" s="139">
        <f>統計カウント資料!T238</f>
        <v>0</v>
      </c>
    </row>
    <row r="43" spans="1:19" ht="12" customHeight="1" x14ac:dyDescent="0.2">
      <c r="A43" s="231"/>
      <c r="B43" s="137" t="s">
        <v>703</v>
      </c>
      <c r="C43" s="138">
        <f t="shared" si="1"/>
        <v>1</v>
      </c>
      <c r="D43" s="138">
        <f>統計カウント資料!E240</f>
        <v>1</v>
      </c>
      <c r="E43" s="138">
        <f>統計カウント資料!F240</f>
        <v>1</v>
      </c>
      <c r="F43" s="138">
        <f>統計カウント資料!G240</f>
        <v>1</v>
      </c>
      <c r="G43" s="138">
        <f>統計カウント資料!H240</f>
        <v>0</v>
      </c>
      <c r="H43" s="138">
        <f>統計カウント資料!I240</f>
        <v>0</v>
      </c>
      <c r="I43" s="138">
        <f>統計カウント資料!J240</f>
        <v>0</v>
      </c>
      <c r="J43" s="138">
        <f>統計カウント資料!K240</f>
        <v>0</v>
      </c>
      <c r="K43" s="138">
        <f>統計カウント資料!L240</f>
        <v>0</v>
      </c>
      <c r="L43" s="138">
        <f>統計カウント資料!M240</f>
        <v>0</v>
      </c>
      <c r="M43" s="138">
        <f>統計カウント資料!N240</f>
        <v>0</v>
      </c>
      <c r="N43" s="138">
        <f>統計カウント資料!O240</f>
        <v>0</v>
      </c>
      <c r="O43" s="138">
        <f>統計カウント資料!P240</f>
        <v>0</v>
      </c>
      <c r="P43" s="138">
        <f>統計カウント資料!Q240</f>
        <v>0</v>
      </c>
      <c r="Q43" s="138">
        <f>統計カウント資料!R240</f>
        <v>1</v>
      </c>
      <c r="R43" s="138">
        <f>統計カウント資料!S240</f>
        <v>0</v>
      </c>
      <c r="S43" s="139">
        <f>統計カウント資料!T240</f>
        <v>0</v>
      </c>
    </row>
    <row r="44" spans="1:19" ht="12" customHeight="1" x14ac:dyDescent="0.2">
      <c r="A44" s="231"/>
      <c r="B44" s="137" t="s">
        <v>704</v>
      </c>
      <c r="C44" s="138">
        <f t="shared" si="1"/>
        <v>4</v>
      </c>
      <c r="D44" s="138">
        <f>統計カウント資料!E245</f>
        <v>2</v>
      </c>
      <c r="E44" s="138">
        <f>統計カウント資料!F245</f>
        <v>2</v>
      </c>
      <c r="F44" s="138">
        <f>統計カウント資料!G245</f>
        <v>0</v>
      </c>
      <c r="G44" s="138">
        <f>統計カウント資料!H245</f>
        <v>0</v>
      </c>
      <c r="H44" s="138">
        <f>統計カウント資料!I245</f>
        <v>0</v>
      </c>
      <c r="I44" s="138">
        <f>統計カウント資料!J245</f>
        <v>2</v>
      </c>
      <c r="J44" s="138">
        <f>統計カウント資料!K245</f>
        <v>0</v>
      </c>
      <c r="K44" s="138">
        <f>統計カウント資料!L245</f>
        <v>0</v>
      </c>
      <c r="L44" s="138">
        <f>統計カウント資料!M245</f>
        <v>0</v>
      </c>
      <c r="M44" s="138">
        <f>統計カウント資料!N245</f>
        <v>0</v>
      </c>
      <c r="N44" s="138">
        <f>統計カウント資料!O245</f>
        <v>0</v>
      </c>
      <c r="O44" s="138">
        <f>統計カウント資料!P245</f>
        <v>0</v>
      </c>
      <c r="P44" s="138">
        <f>統計カウント資料!Q245</f>
        <v>1</v>
      </c>
      <c r="Q44" s="138">
        <f>統計カウント資料!R245</f>
        <v>3</v>
      </c>
      <c r="R44" s="138">
        <f>統計カウント資料!S245</f>
        <v>0</v>
      </c>
      <c r="S44" s="139">
        <f>統計カウント資料!T245</f>
        <v>0</v>
      </c>
    </row>
    <row r="45" spans="1:19" ht="12" customHeight="1" x14ac:dyDescent="0.2">
      <c r="A45" s="231"/>
      <c r="B45" s="137" t="s">
        <v>705</v>
      </c>
      <c r="C45" s="138">
        <f t="shared" si="1"/>
        <v>5</v>
      </c>
      <c r="D45" s="138">
        <f>統計カウント資料!E251</f>
        <v>2</v>
      </c>
      <c r="E45" s="138">
        <f>統計カウント資料!F251</f>
        <v>2</v>
      </c>
      <c r="F45" s="138">
        <f>統計カウント資料!G251</f>
        <v>0</v>
      </c>
      <c r="G45" s="138">
        <f>統計カウント資料!H251</f>
        <v>0</v>
      </c>
      <c r="H45" s="138">
        <f>統計カウント資料!I251</f>
        <v>0</v>
      </c>
      <c r="I45" s="138">
        <f>統計カウント資料!J251</f>
        <v>2</v>
      </c>
      <c r="J45" s="138">
        <f>統計カウント資料!K251</f>
        <v>1</v>
      </c>
      <c r="K45" s="138">
        <f>統計カウント資料!L251</f>
        <v>1</v>
      </c>
      <c r="L45" s="138">
        <f>統計カウント資料!M251</f>
        <v>0</v>
      </c>
      <c r="M45" s="138">
        <f>統計カウント資料!N251</f>
        <v>0</v>
      </c>
      <c r="N45" s="138">
        <f>統計カウント資料!O251</f>
        <v>0</v>
      </c>
      <c r="O45" s="138">
        <f>統計カウント資料!P251</f>
        <v>0</v>
      </c>
      <c r="P45" s="138">
        <f>統計カウント資料!Q251</f>
        <v>1</v>
      </c>
      <c r="Q45" s="138">
        <f>統計カウント資料!R251</f>
        <v>4</v>
      </c>
      <c r="R45" s="138">
        <f>統計カウント資料!S251</f>
        <v>0</v>
      </c>
      <c r="S45" s="139">
        <f>統計カウント資料!T251</f>
        <v>0</v>
      </c>
    </row>
    <row r="46" spans="1:19" ht="12" customHeight="1" x14ac:dyDescent="0.2">
      <c r="A46" s="231"/>
      <c r="B46" s="137" t="s">
        <v>706</v>
      </c>
      <c r="C46" s="138">
        <f t="shared" si="1"/>
        <v>5</v>
      </c>
      <c r="D46" s="138">
        <f>統計カウント資料!E257</f>
        <v>1</v>
      </c>
      <c r="E46" s="138">
        <f>統計カウント資料!F257</f>
        <v>1</v>
      </c>
      <c r="F46" s="138">
        <f>統計カウント資料!G257</f>
        <v>1</v>
      </c>
      <c r="G46" s="138">
        <f>統計カウント資料!H257</f>
        <v>0</v>
      </c>
      <c r="H46" s="138">
        <f>統計カウント資料!I257</f>
        <v>0</v>
      </c>
      <c r="I46" s="138">
        <f>統計カウント資料!J257</f>
        <v>4</v>
      </c>
      <c r="J46" s="138">
        <f>統計カウント資料!K257</f>
        <v>0</v>
      </c>
      <c r="K46" s="138">
        <f>統計カウント資料!L257</f>
        <v>0</v>
      </c>
      <c r="L46" s="138">
        <f>統計カウント資料!M257</f>
        <v>0</v>
      </c>
      <c r="M46" s="138">
        <f>統計カウント資料!N257</f>
        <v>0</v>
      </c>
      <c r="N46" s="138">
        <f>統計カウント資料!O257</f>
        <v>0</v>
      </c>
      <c r="O46" s="138">
        <f>統計カウント資料!P257</f>
        <v>0</v>
      </c>
      <c r="P46" s="138">
        <f>統計カウント資料!Q257</f>
        <v>0</v>
      </c>
      <c r="Q46" s="138">
        <f>統計カウント資料!R257</f>
        <v>5</v>
      </c>
      <c r="R46" s="138">
        <f>統計カウント資料!S257</f>
        <v>0</v>
      </c>
      <c r="S46" s="139">
        <f>統計カウント資料!T257</f>
        <v>0</v>
      </c>
    </row>
    <row r="47" spans="1:19" ht="12" customHeight="1" x14ac:dyDescent="0.2">
      <c r="A47" s="231"/>
      <c r="B47" s="137" t="s">
        <v>707</v>
      </c>
      <c r="C47" s="138">
        <f t="shared" si="1"/>
        <v>3</v>
      </c>
      <c r="D47" s="138">
        <f>統計カウント資料!E261</f>
        <v>2</v>
      </c>
      <c r="E47" s="138">
        <f>統計カウント資料!F261</f>
        <v>2</v>
      </c>
      <c r="F47" s="138">
        <f>統計カウント資料!G261</f>
        <v>0</v>
      </c>
      <c r="G47" s="138">
        <f>統計カウント資料!H261</f>
        <v>0</v>
      </c>
      <c r="H47" s="138">
        <f>統計カウント資料!I261</f>
        <v>0</v>
      </c>
      <c r="I47" s="138">
        <f>統計カウント資料!J261</f>
        <v>1</v>
      </c>
      <c r="J47" s="138">
        <f>統計カウント資料!K261</f>
        <v>0</v>
      </c>
      <c r="K47" s="138">
        <f>統計カウント資料!L261</f>
        <v>0</v>
      </c>
      <c r="L47" s="138">
        <f>統計カウント資料!M261</f>
        <v>0</v>
      </c>
      <c r="M47" s="138">
        <f>統計カウント資料!N261</f>
        <v>0</v>
      </c>
      <c r="N47" s="138">
        <f>統計カウント資料!O261</f>
        <v>0</v>
      </c>
      <c r="O47" s="138">
        <f>統計カウント資料!P261</f>
        <v>0</v>
      </c>
      <c r="P47" s="138">
        <f>統計カウント資料!Q261</f>
        <v>1</v>
      </c>
      <c r="Q47" s="138">
        <f>統計カウント資料!R261</f>
        <v>2</v>
      </c>
      <c r="R47" s="138">
        <f>統計カウント資料!S261</f>
        <v>0</v>
      </c>
      <c r="S47" s="139">
        <f>統計カウント資料!T261</f>
        <v>0</v>
      </c>
    </row>
    <row r="48" spans="1:19" ht="12" customHeight="1" x14ac:dyDescent="0.2">
      <c r="A48" s="231"/>
      <c r="B48" s="137" t="s">
        <v>708</v>
      </c>
      <c r="C48" s="138">
        <f t="shared" si="1"/>
        <v>3</v>
      </c>
      <c r="D48" s="138">
        <f>統計カウント資料!E265</f>
        <v>1</v>
      </c>
      <c r="E48" s="138">
        <f>統計カウント資料!F265</f>
        <v>1</v>
      </c>
      <c r="F48" s="138">
        <f>統計カウント資料!G265</f>
        <v>1</v>
      </c>
      <c r="G48" s="138">
        <f>統計カウント資料!H265</f>
        <v>0</v>
      </c>
      <c r="H48" s="138">
        <f>統計カウント資料!I265</f>
        <v>0</v>
      </c>
      <c r="I48" s="138">
        <f>統計カウント資料!J265</f>
        <v>2</v>
      </c>
      <c r="J48" s="138">
        <f>統計カウント資料!K265</f>
        <v>0</v>
      </c>
      <c r="K48" s="138">
        <f>統計カウント資料!L265</f>
        <v>0</v>
      </c>
      <c r="L48" s="138">
        <f>統計カウント資料!M265</f>
        <v>0</v>
      </c>
      <c r="M48" s="138">
        <f>統計カウント資料!N265</f>
        <v>0</v>
      </c>
      <c r="N48" s="138">
        <f>統計カウント資料!O265</f>
        <v>0</v>
      </c>
      <c r="O48" s="138">
        <f>統計カウント資料!P265</f>
        <v>0</v>
      </c>
      <c r="P48" s="138">
        <f>統計カウント資料!Q265</f>
        <v>1</v>
      </c>
      <c r="Q48" s="138">
        <f>統計カウント資料!R265</f>
        <v>2</v>
      </c>
      <c r="R48" s="138">
        <f>統計カウント資料!S265</f>
        <v>0</v>
      </c>
      <c r="S48" s="139">
        <f>統計カウント資料!T265</f>
        <v>0</v>
      </c>
    </row>
    <row r="49" spans="1:20" ht="12" customHeight="1" x14ac:dyDescent="0.2">
      <c r="A49" s="231"/>
      <c r="B49" s="137" t="s">
        <v>709</v>
      </c>
      <c r="C49" s="138">
        <f t="shared" si="1"/>
        <v>5</v>
      </c>
      <c r="D49" s="138">
        <f>統計カウント資料!E271</f>
        <v>2</v>
      </c>
      <c r="E49" s="138">
        <f>統計カウント資料!F271</f>
        <v>1</v>
      </c>
      <c r="F49" s="138">
        <f>統計カウント資料!G271</f>
        <v>2</v>
      </c>
      <c r="G49" s="138">
        <f>統計カウント資料!H271</f>
        <v>0</v>
      </c>
      <c r="H49" s="138">
        <f>統計カウント資料!I271</f>
        <v>0</v>
      </c>
      <c r="I49" s="138">
        <f>統計カウント資料!J271</f>
        <v>2</v>
      </c>
      <c r="J49" s="138">
        <f>統計カウント資料!K271</f>
        <v>1</v>
      </c>
      <c r="K49" s="138">
        <v>0</v>
      </c>
      <c r="L49" s="138">
        <v>0</v>
      </c>
      <c r="M49" s="138">
        <f>統計カウント資料!N271</f>
        <v>1</v>
      </c>
      <c r="N49" s="138">
        <f>統計カウント資料!O271</f>
        <v>0</v>
      </c>
      <c r="O49" s="138">
        <f>統計カウント資料!P271</f>
        <v>0</v>
      </c>
      <c r="P49" s="138">
        <f>統計カウント資料!Q271</f>
        <v>0</v>
      </c>
      <c r="Q49" s="138">
        <f>統計カウント資料!R271</f>
        <v>5</v>
      </c>
      <c r="R49" s="138">
        <f>統計カウント資料!S271</f>
        <v>0</v>
      </c>
      <c r="S49" s="139">
        <f>統計カウント資料!T271</f>
        <v>0</v>
      </c>
    </row>
    <row r="50" spans="1:20" ht="12" customHeight="1" x14ac:dyDescent="0.2">
      <c r="A50" s="231"/>
      <c r="B50" s="137" t="s">
        <v>710</v>
      </c>
      <c r="C50" s="138">
        <f t="shared" si="1"/>
        <v>2</v>
      </c>
      <c r="D50" s="138">
        <f>統計カウント資料!E274</f>
        <v>2</v>
      </c>
      <c r="E50" s="138">
        <f>統計カウント資料!F274</f>
        <v>2</v>
      </c>
      <c r="F50" s="138">
        <f>統計カウント資料!G274</f>
        <v>1</v>
      </c>
      <c r="G50" s="138">
        <f>統計カウント資料!H274</f>
        <v>0</v>
      </c>
      <c r="H50" s="138">
        <f>統計カウント資料!I274</f>
        <v>0</v>
      </c>
      <c r="I50" s="138">
        <f>統計カウント資料!J274</f>
        <v>0</v>
      </c>
      <c r="J50" s="138">
        <f>統計カウント資料!K274</f>
        <v>0</v>
      </c>
      <c r="K50" s="138">
        <f>統計カウント資料!L274</f>
        <v>0</v>
      </c>
      <c r="L50" s="138">
        <f>統計カウント資料!M274</f>
        <v>0</v>
      </c>
      <c r="M50" s="138">
        <f>統計カウント資料!N274</f>
        <v>0</v>
      </c>
      <c r="N50" s="138">
        <f>統計カウント資料!O274</f>
        <v>0</v>
      </c>
      <c r="O50" s="138">
        <f>統計カウント資料!P274</f>
        <v>0</v>
      </c>
      <c r="P50" s="138">
        <f>統計カウント資料!Q274</f>
        <v>0</v>
      </c>
      <c r="Q50" s="138">
        <f>統計カウント資料!R274</f>
        <v>2</v>
      </c>
      <c r="R50" s="138">
        <f>統計カウント資料!S274</f>
        <v>0</v>
      </c>
      <c r="S50" s="139">
        <f>統計カウント資料!T274</f>
        <v>0</v>
      </c>
    </row>
    <row r="51" spans="1:20" ht="12" customHeight="1" x14ac:dyDescent="0.2">
      <c r="A51" s="252"/>
      <c r="B51" s="147" t="s">
        <v>538</v>
      </c>
      <c r="C51" s="148">
        <f t="shared" si="1"/>
        <v>58</v>
      </c>
      <c r="D51" s="148">
        <f>統計カウント資料!E275</f>
        <v>24</v>
      </c>
      <c r="E51" s="148">
        <f>統計カウント資料!F275</f>
        <v>23</v>
      </c>
      <c r="F51" s="148">
        <f>統計カウント資料!G275</f>
        <v>11</v>
      </c>
      <c r="G51" s="148">
        <f>統計カウント資料!H275</f>
        <v>0</v>
      </c>
      <c r="H51" s="148">
        <f>統計カウント資料!I275</f>
        <v>1</v>
      </c>
      <c r="I51" s="148">
        <f>統計カウント資料!J275</f>
        <v>25</v>
      </c>
      <c r="J51" s="148">
        <f>統計カウント資料!K275</f>
        <v>5</v>
      </c>
      <c r="K51" s="148">
        <f>統計カウント資料!L275</f>
        <v>4</v>
      </c>
      <c r="L51" s="148">
        <v>0</v>
      </c>
      <c r="M51" s="148">
        <f>統計カウント資料!N275</f>
        <v>1</v>
      </c>
      <c r="N51" s="148">
        <f>統計カウント資料!O275</f>
        <v>1</v>
      </c>
      <c r="O51" s="148">
        <f>統計カウント資料!P275</f>
        <v>2</v>
      </c>
      <c r="P51" s="148">
        <f>統計カウント資料!Q275</f>
        <v>9</v>
      </c>
      <c r="Q51" s="148">
        <f>統計カウント資料!R275</f>
        <v>46</v>
      </c>
      <c r="R51" s="148">
        <f>統計カウント資料!S275</f>
        <v>2</v>
      </c>
      <c r="S51" s="149">
        <f>統計カウント資料!T275</f>
        <v>1</v>
      </c>
    </row>
    <row r="52" spans="1:20" ht="12" customHeight="1" x14ac:dyDescent="0.2">
      <c r="A52" s="231" t="s">
        <v>544</v>
      </c>
      <c r="B52" s="137" t="s">
        <v>711</v>
      </c>
      <c r="C52" s="138">
        <f t="shared" si="1"/>
        <v>13</v>
      </c>
      <c r="D52" s="138">
        <f>統計カウント資料!E289</f>
        <v>5</v>
      </c>
      <c r="E52" s="138">
        <f>統計カウント資料!F289</f>
        <v>5</v>
      </c>
      <c r="F52" s="138">
        <f>統計カウント資料!G289</f>
        <v>1</v>
      </c>
      <c r="G52" s="138">
        <f>統計カウント資料!H289</f>
        <v>3</v>
      </c>
      <c r="H52" s="138">
        <f>統計カウント資料!I289</f>
        <v>0</v>
      </c>
      <c r="I52" s="138">
        <f>統計カウント資料!J289</f>
        <v>8</v>
      </c>
      <c r="J52" s="138">
        <f>統計カウント資料!K289</f>
        <v>0</v>
      </c>
      <c r="K52" s="138">
        <f>統計カウント資料!L289</f>
        <v>0</v>
      </c>
      <c r="L52" s="138">
        <f>統計カウント資料!M289</f>
        <v>0</v>
      </c>
      <c r="M52" s="138">
        <f>統計カウント資料!N289</f>
        <v>0</v>
      </c>
      <c r="N52" s="138">
        <f>統計カウント資料!O289</f>
        <v>0</v>
      </c>
      <c r="O52" s="138">
        <f>統計カウント資料!P289</f>
        <v>0</v>
      </c>
      <c r="P52" s="138">
        <f>統計カウント資料!Q289</f>
        <v>2</v>
      </c>
      <c r="Q52" s="138">
        <f>統計カウント資料!R289</f>
        <v>11</v>
      </c>
      <c r="R52" s="138">
        <f>統計カウント資料!S289</f>
        <v>0</v>
      </c>
      <c r="S52" s="139">
        <f>統計カウント資料!T289</f>
        <v>0</v>
      </c>
    </row>
    <row r="53" spans="1:20" ht="12" customHeight="1" x14ac:dyDescent="0.2">
      <c r="A53" s="231"/>
      <c r="B53" s="137" t="s">
        <v>712</v>
      </c>
      <c r="C53" s="138">
        <f t="shared" si="1"/>
        <v>4</v>
      </c>
      <c r="D53" s="138">
        <f>統計カウント資料!E294</f>
        <v>1</v>
      </c>
      <c r="E53" s="138">
        <f>統計カウント資料!F294</f>
        <v>1</v>
      </c>
      <c r="F53" s="138">
        <v>0</v>
      </c>
      <c r="G53" s="138">
        <f>統計カウント資料!H294</f>
        <v>0</v>
      </c>
      <c r="H53" s="138">
        <f>統計カウント資料!I294</f>
        <v>0</v>
      </c>
      <c r="I53" s="138">
        <f>統計カウント資料!J294</f>
        <v>3</v>
      </c>
      <c r="J53" s="138">
        <f>統計カウント資料!K294</f>
        <v>0</v>
      </c>
      <c r="K53" s="138">
        <f>統計カウント資料!L294</f>
        <v>0</v>
      </c>
      <c r="L53" s="138">
        <f>統計カウント資料!M294</f>
        <v>0</v>
      </c>
      <c r="M53" s="138">
        <f>統計カウント資料!N294</f>
        <v>0</v>
      </c>
      <c r="N53" s="138">
        <f>統計カウント資料!O294</f>
        <v>0</v>
      </c>
      <c r="O53" s="138">
        <f>統計カウント資料!P294</f>
        <v>0</v>
      </c>
      <c r="P53" s="138">
        <f>統計カウント資料!Q294</f>
        <v>2</v>
      </c>
      <c r="Q53" s="138">
        <f>統計カウント資料!R294</f>
        <v>2</v>
      </c>
      <c r="R53" s="138">
        <f>統計カウント資料!S294</f>
        <v>0</v>
      </c>
      <c r="S53" s="139">
        <f>統計カウント資料!T294</f>
        <v>0</v>
      </c>
    </row>
    <row r="54" spans="1:20" ht="12" customHeight="1" x14ac:dyDescent="0.2">
      <c r="A54" s="231"/>
      <c r="B54" s="137" t="s">
        <v>713</v>
      </c>
      <c r="C54" s="138">
        <f t="shared" si="1"/>
        <v>6</v>
      </c>
      <c r="D54" s="138">
        <f>統計カウント資料!E301</f>
        <v>3</v>
      </c>
      <c r="E54" s="138">
        <f>統計カウント資料!F301</f>
        <v>2</v>
      </c>
      <c r="F54" s="138">
        <v>0</v>
      </c>
      <c r="G54" s="138">
        <f>統計カウント資料!H301</f>
        <v>2</v>
      </c>
      <c r="H54" s="138">
        <f>統計カウント資料!I301</f>
        <v>0</v>
      </c>
      <c r="I54" s="138">
        <f>統計カウント資料!J301</f>
        <v>3</v>
      </c>
      <c r="J54" s="138">
        <f>統計カウント資料!K301</f>
        <v>0</v>
      </c>
      <c r="K54" s="138">
        <f>統計カウント資料!L301</f>
        <v>0</v>
      </c>
      <c r="L54" s="138">
        <f>統計カウント資料!M301</f>
        <v>0</v>
      </c>
      <c r="M54" s="138">
        <f>統計カウント資料!N301</f>
        <v>0</v>
      </c>
      <c r="N54" s="138">
        <f>統計カウント資料!O301</f>
        <v>0</v>
      </c>
      <c r="O54" s="138">
        <f>統計カウント資料!P301</f>
        <v>0</v>
      </c>
      <c r="P54" s="138">
        <f>統計カウント資料!Q301</f>
        <v>0</v>
      </c>
      <c r="Q54" s="138">
        <f>統計カウント資料!R301</f>
        <v>6</v>
      </c>
      <c r="R54" s="138">
        <f>統計カウント資料!S301</f>
        <v>0</v>
      </c>
      <c r="S54" s="139">
        <f>統計カウント資料!T301</f>
        <v>0</v>
      </c>
    </row>
    <row r="55" spans="1:20" ht="12" customHeight="1" x14ac:dyDescent="0.2">
      <c r="A55" s="231"/>
      <c r="B55" s="137" t="s">
        <v>714</v>
      </c>
      <c r="C55" s="138">
        <f t="shared" si="1"/>
        <v>5</v>
      </c>
      <c r="D55" s="138">
        <f>統計カウント資料!E307</f>
        <v>2</v>
      </c>
      <c r="E55" s="138">
        <f>統計カウント資料!F307</f>
        <v>0</v>
      </c>
      <c r="F55" s="138">
        <f>統計カウント資料!G307</f>
        <v>1</v>
      </c>
      <c r="G55" s="138">
        <f>統計カウント資料!H307</f>
        <v>1</v>
      </c>
      <c r="H55" s="138">
        <f>統計カウント資料!I307</f>
        <v>0</v>
      </c>
      <c r="I55" s="138">
        <f>統計カウント資料!J307</f>
        <v>3</v>
      </c>
      <c r="J55" s="138">
        <f>統計カウント資料!K307</f>
        <v>0</v>
      </c>
      <c r="K55" s="138">
        <f>統計カウント資料!L307</f>
        <v>0</v>
      </c>
      <c r="L55" s="138">
        <f>統計カウント資料!M307</f>
        <v>0</v>
      </c>
      <c r="M55" s="138">
        <f>統計カウント資料!N307</f>
        <v>0</v>
      </c>
      <c r="N55" s="138">
        <f>統計カウント資料!O307</f>
        <v>0</v>
      </c>
      <c r="O55" s="138">
        <f>統計カウント資料!P307</f>
        <v>0</v>
      </c>
      <c r="P55" s="138">
        <f>統計カウント資料!Q307</f>
        <v>0</v>
      </c>
      <c r="Q55" s="138">
        <f>統計カウント資料!R307</f>
        <v>5</v>
      </c>
      <c r="R55" s="138">
        <f>統計カウント資料!S307</f>
        <v>0</v>
      </c>
      <c r="S55" s="139">
        <f>統計カウント資料!T307</f>
        <v>0</v>
      </c>
    </row>
    <row r="56" spans="1:20" ht="12" customHeight="1" x14ac:dyDescent="0.2">
      <c r="A56" s="231"/>
      <c r="B56" s="137" t="s">
        <v>715</v>
      </c>
      <c r="C56" s="138">
        <f t="shared" si="1"/>
        <v>7</v>
      </c>
      <c r="D56" s="138">
        <f>統計カウント資料!E315</f>
        <v>2</v>
      </c>
      <c r="E56" s="138">
        <f>統計カウント資料!F315</f>
        <v>1</v>
      </c>
      <c r="F56" s="138">
        <f>統計カウント資料!G315</f>
        <v>2</v>
      </c>
      <c r="G56" s="138">
        <f>統計カウント資料!H315</f>
        <v>0</v>
      </c>
      <c r="H56" s="138">
        <f>統計カウント資料!I315</f>
        <v>0</v>
      </c>
      <c r="I56" s="138">
        <f>統計カウント資料!J315</f>
        <v>5</v>
      </c>
      <c r="J56" s="138">
        <f>統計カウント資料!K315</f>
        <v>0</v>
      </c>
      <c r="K56" s="138">
        <f>統計カウント資料!L315</f>
        <v>0</v>
      </c>
      <c r="L56" s="138">
        <f>統計カウント資料!M315</f>
        <v>0</v>
      </c>
      <c r="M56" s="138">
        <f>統計カウント資料!N315</f>
        <v>0</v>
      </c>
      <c r="N56" s="138">
        <f>統計カウント資料!O315</f>
        <v>0</v>
      </c>
      <c r="O56" s="138">
        <f>統計カウント資料!P315</f>
        <v>0</v>
      </c>
      <c r="P56" s="138">
        <f>統計カウント資料!Q315</f>
        <v>0</v>
      </c>
      <c r="Q56" s="138">
        <f>統計カウント資料!R315</f>
        <v>7</v>
      </c>
      <c r="R56" s="138">
        <f>統計カウント資料!S315</f>
        <v>0</v>
      </c>
      <c r="S56" s="139">
        <f>統計カウント資料!T315</f>
        <v>0</v>
      </c>
    </row>
    <row r="57" spans="1:20" ht="12" customHeight="1" x14ac:dyDescent="0.2">
      <c r="A57" s="231"/>
      <c r="B57" s="137" t="s">
        <v>716</v>
      </c>
      <c r="C57" s="138">
        <f t="shared" si="1"/>
        <v>7</v>
      </c>
      <c r="D57" s="138">
        <f>統計カウント資料!E323</f>
        <v>2</v>
      </c>
      <c r="E57" s="138">
        <f>統計カウント資料!F323</f>
        <v>1</v>
      </c>
      <c r="F57" s="138">
        <f>統計カウント資料!G323</f>
        <v>1</v>
      </c>
      <c r="G57" s="138">
        <f>統計カウント資料!H323</f>
        <v>1</v>
      </c>
      <c r="H57" s="138">
        <f>統計カウント資料!I323</f>
        <v>0</v>
      </c>
      <c r="I57" s="138">
        <f>統計カウント資料!J323</f>
        <v>5</v>
      </c>
      <c r="J57" s="138">
        <f>統計カウント資料!K323</f>
        <v>0</v>
      </c>
      <c r="K57" s="138">
        <f>統計カウント資料!L323</f>
        <v>0</v>
      </c>
      <c r="L57" s="138">
        <f>統計カウント資料!M323</f>
        <v>0</v>
      </c>
      <c r="M57" s="138">
        <f>統計カウント資料!N323</f>
        <v>0</v>
      </c>
      <c r="N57" s="138">
        <f>統計カウント資料!O323</f>
        <v>0</v>
      </c>
      <c r="O57" s="138">
        <f>統計カウント資料!P323</f>
        <v>0</v>
      </c>
      <c r="P57" s="138">
        <f>統計カウント資料!Q323</f>
        <v>0</v>
      </c>
      <c r="Q57" s="138">
        <f>統計カウント資料!R323</f>
        <v>7</v>
      </c>
      <c r="R57" s="138">
        <f>統計カウント資料!S323</f>
        <v>0</v>
      </c>
      <c r="S57" s="139">
        <f>統計カウント資料!T323</f>
        <v>0</v>
      </c>
    </row>
    <row r="58" spans="1:20" ht="12" customHeight="1" x14ac:dyDescent="0.2">
      <c r="A58" s="231"/>
      <c r="B58" s="137" t="s">
        <v>542</v>
      </c>
      <c r="C58" s="138">
        <f t="shared" si="1"/>
        <v>5</v>
      </c>
      <c r="D58" s="138">
        <f>統計カウント資料!E329</f>
        <v>1</v>
      </c>
      <c r="E58" s="138">
        <f>統計カウント資料!F329</f>
        <v>1</v>
      </c>
      <c r="F58" s="138">
        <f>統計カウント資料!G329</f>
        <v>1</v>
      </c>
      <c r="G58" s="138">
        <f>統計カウント資料!H329</f>
        <v>0</v>
      </c>
      <c r="H58" s="138">
        <f>統計カウント資料!I329</f>
        <v>0</v>
      </c>
      <c r="I58" s="138">
        <f>統計カウント資料!J329</f>
        <v>4</v>
      </c>
      <c r="J58" s="138">
        <f>統計カウント資料!K329</f>
        <v>0</v>
      </c>
      <c r="K58" s="138">
        <f>統計カウント資料!L329</f>
        <v>0</v>
      </c>
      <c r="L58" s="138">
        <f>統計カウント資料!M329</f>
        <v>0</v>
      </c>
      <c r="M58" s="138">
        <f>統計カウント資料!N329</f>
        <v>0</v>
      </c>
      <c r="N58" s="138">
        <f>統計カウント資料!O329</f>
        <v>0</v>
      </c>
      <c r="O58" s="138">
        <f>統計カウント資料!P329</f>
        <v>0</v>
      </c>
      <c r="P58" s="138">
        <f>統計カウント資料!Q329</f>
        <v>1</v>
      </c>
      <c r="Q58" s="138">
        <f>統計カウント資料!R329</f>
        <v>4</v>
      </c>
      <c r="R58" s="138">
        <f>統計カウント資料!S329</f>
        <v>0</v>
      </c>
      <c r="S58" s="139">
        <f>統計カウント資料!T329</f>
        <v>0</v>
      </c>
    </row>
    <row r="59" spans="1:20" ht="12" customHeight="1" x14ac:dyDescent="0.2">
      <c r="A59" s="231"/>
      <c r="B59" s="137" t="s">
        <v>717</v>
      </c>
      <c r="C59" s="138">
        <f t="shared" si="1"/>
        <v>5</v>
      </c>
      <c r="D59" s="138">
        <f>統計カウント資料!E335</f>
        <v>3</v>
      </c>
      <c r="E59" s="138">
        <f>統計カウント資料!F335</f>
        <v>3</v>
      </c>
      <c r="F59" s="138">
        <f>統計カウント資料!G335</f>
        <v>2</v>
      </c>
      <c r="G59" s="138">
        <f>統計カウント資料!H335</f>
        <v>0</v>
      </c>
      <c r="H59" s="138">
        <f>統計カウント資料!I335</f>
        <v>0</v>
      </c>
      <c r="I59" s="138">
        <f>統計カウント資料!J335</f>
        <v>2</v>
      </c>
      <c r="J59" s="138">
        <f>統計カウント資料!K335</f>
        <v>0</v>
      </c>
      <c r="K59" s="138">
        <f>統計カウント資料!L335</f>
        <v>0</v>
      </c>
      <c r="L59" s="138">
        <f>統計カウント資料!M335</f>
        <v>0</v>
      </c>
      <c r="M59" s="138">
        <f>統計カウント資料!N335</f>
        <v>0</v>
      </c>
      <c r="N59" s="138">
        <f>統計カウント資料!O335</f>
        <v>0</v>
      </c>
      <c r="O59" s="138">
        <f>統計カウント資料!P335</f>
        <v>0</v>
      </c>
      <c r="P59" s="138">
        <f>統計カウント資料!Q335</f>
        <v>2</v>
      </c>
      <c r="Q59" s="138">
        <f>統計カウント資料!R335</f>
        <v>3</v>
      </c>
      <c r="R59" s="138">
        <f>統計カウント資料!S335</f>
        <v>0</v>
      </c>
      <c r="S59" s="139">
        <f>統計カウント資料!T335</f>
        <v>0</v>
      </c>
    </row>
    <row r="60" spans="1:20" ht="12" customHeight="1" x14ac:dyDescent="0.2">
      <c r="A60" s="231"/>
      <c r="B60" s="137" t="s">
        <v>538</v>
      </c>
      <c r="C60" s="138">
        <f t="shared" si="1"/>
        <v>52</v>
      </c>
      <c r="D60" s="138">
        <f>統計カウント資料!E336</f>
        <v>19</v>
      </c>
      <c r="E60" s="138">
        <f>統計カウント資料!F336</f>
        <v>14</v>
      </c>
      <c r="F60" s="138">
        <f>統計カウント資料!G336</f>
        <v>8</v>
      </c>
      <c r="G60" s="138">
        <f>統計カウント資料!H336</f>
        <v>7</v>
      </c>
      <c r="H60" s="138">
        <f>統計カウント資料!I336</f>
        <v>0</v>
      </c>
      <c r="I60" s="138">
        <f>統計カウント資料!J336</f>
        <v>33</v>
      </c>
      <c r="J60" s="138">
        <f>統計カウント資料!K336</f>
        <v>0</v>
      </c>
      <c r="K60" s="138">
        <f>統計カウント資料!L336</f>
        <v>0</v>
      </c>
      <c r="L60" s="138">
        <v>0</v>
      </c>
      <c r="M60" s="138">
        <f>統計カウント資料!N336</f>
        <v>0</v>
      </c>
      <c r="N60" s="138">
        <f>統計カウント資料!O336</f>
        <v>0</v>
      </c>
      <c r="O60" s="138">
        <f>統計カウント資料!P336</f>
        <v>0</v>
      </c>
      <c r="P60" s="138">
        <f>統計カウント資料!Q336</f>
        <v>7</v>
      </c>
      <c r="Q60" s="138">
        <f>統計カウント資料!R336</f>
        <v>45</v>
      </c>
      <c r="R60" s="138">
        <f>統計カウント資料!S336</f>
        <v>0</v>
      </c>
      <c r="S60" s="139">
        <f>統計カウント資料!T336</f>
        <v>0</v>
      </c>
    </row>
    <row r="61" spans="1:20" ht="12" customHeight="1" x14ac:dyDescent="0.2">
      <c r="A61" s="246" t="s">
        <v>545</v>
      </c>
      <c r="B61" s="247"/>
      <c r="C61" s="145">
        <f>C8+C15+C25+C27+C35+C51+C60</f>
        <v>280</v>
      </c>
      <c r="D61" s="145">
        <f t="shared" ref="D61:Q61" si="2">D8+D15+D25+D27+D35+D51+D60</f>
        <v>152</v>
      </c>
      <c r="E61" s="145">
        <f t="shared" si="2"/>
        <v>133</v>
      </c>
      <c r="F61" s="145">
        <f t="shared" si="2"/>
        <v>62</v>
      </c>
      <c r="G61" s="145">
        <f t="shared" si="2"/>
        <v>9</v>
      </c>
      <c r="H61" s="145">
        <f t="shared" si="2"/>
        <v>2</v>
      </c>
      <c r="I61" s="145">
        <f t="shared" ref="I61:N61" si="3">I8+I15+I25+I27+I35+I51+I60</f>
        <v>113</v>
      </c>
      <c r="J61" s="145">
        <f t="shared" si="3"/>
        <v>9</v>
      </c>
      <c r="K61" s="145">
        <f t="shared" si="3"/>
        <v>7</v>
      </c>
      <c r="L61" s="145">
        <f t="shared" si="3"/>
        <v>1</v>
      </c>
      <c r="M61" s="145">
        <f t="shared" si="3"/>
        <v>3</v>
      </c>
      <c r="N61" s="145">
        <f t="shared" si="3"/>
        <v>1</v>
      </c>
      <c r="O61" s="145">
        <f t="shared" si="2"/>
        <v>3</v>
      </c>
      <c r="P61" s="145">
        <f t="shared" si="2"/>
        <v>40</v>
      </c>
      <c r="Q61" s="145">
        <f t="shared" si="2"/>
        <v>233</v>
      </c>
      <c r="R61" s="145">
        <f>R8+R15+R25+R27+R35+R51+R60</f>
        <v>5</v>
      </c>
      <c r="S61" s="146">
        <f>S8+S15+S25+S27+S35+S51+S60</f>
        <v>2</v>
      </c>
    </row>
    <row r="62" spans="1:20" ht="12" customHeight="1" x14ac:dyDescent="0.2">
      <c r="A62" s="248" t="s">
        <v>546</v>
      </c>
      <c r="B62" s="249"/>
      <c r="C62" s="140">
        <v>100</v>
      </c>
      <c r="D62" s="140">
        <f>D61/C61*100</f>
        <v>54.285714285714285</v>
      </c>
      <c r="E62" s="140" t="s">
        <v>661</v>
      </c>
      <c r="F62" s="140" t="s">
        <v>661</v>
      </c>
      <c r="G62" s="140" t="s">
        <v>661</v>
      </c>
      <c r="H62" s="140">
        <f>H61/C61*100</f>
        <v>0.7142857142857143</v>
      </c>
      <c r="I62" s="140">
        <f>I61/C61*100</f>
        <v>40.357142857142861</v>
      </c>
      <c r="J62" s="140">
        <f>J61/C61*100</f>
        <v>3.214285714285714</v>
      </c>
      <c r="K62" s="140" t="s">
        <v>661</v>
      </c>
      <c r="L62" s="140" t="s">
        <v>661</v>
      </c>
      <c r="M62" s="140" t="s">
        <v>661</v>
      </c>
      <c r="N62" s="140">
        <f>N61/C61*100</f>
        <v>0.35714285714285715</v>
      </c>
      <c r="O62" s="140">
        <f>O61/C61*100</f>
        <v>1.0714285714285714</v>
      </c>
      <c r="P62" s="140">
        <f>P61/C61*100</f>
        <v>14.285714285714285</v>
      </c>
      <c r="Q62" s="140">
        <f>Q61/C61*100</f>
        <v>83.214285714285722</v>
      </c>
      <c r="R62" s="140">
        <f>R61/C61*100</f>
        <v>1.7857142857142856</v>
      </c>
      <c r="S62" s="141">
        <f>S61/C61*100</f>
        <v>0.7142857142857143</v>
      </c>
      <c r="T62" s="134">
        <f>SUM(D62:O62)</f>
        <v>100</v>
      </c>
    </row>
    <row r="63" spans="1:20" s="132" customFormat="1" ht="18.75" customHeight="1" x14ac:dyDescent="0.2">
      <c r="A63" s="255" t="s">
        <v>718</v>
      </c>
      <c r="B63" s="255"/>
      <c r="C63" s="255"/>
      <c r="D63" s="255"/>
      <c r="E63" s="255"/>
      <c r="F63" s="255"/>
      <c r="G63" s="255"/>
      <c r="H63" s="255"/>
      <c r="I63" s="255"/>
      <c r="J63" s="255"/>
    </row>
    <row r="64" spans="1:20" s="132" customFormat="1" ht="18.75" customHeight="1" x14ac:dyDescent="0.2">
      <c r="A64" s="254" t="s">
        <v>719</v>
      </c>
      <c r="B64" s="254"/>
      <c r="C64" s="254"/>
      <c r="D64" s="254"/>
      <c r="E64" s="254"/>
      <c r="F64" s="254"/>
      <c r="G64" s="254"/>
      <c r="H64" s="254"/>
      <c r="I64" s="254"/>
      <c r="J64" s="254"/>
      <c r="K64" s="244" t="s">
        <v>720</v>
      </c>
      <c r="L64" s="244"/>
      <c r="M64" s="244"/>
      <c r="N64" s="244"/>
      <c r="O64" s="244"/>
      <c r="P64" s="244"/>
      <c r="Q64" s="244"/>
      <c r="R64" s="244"/>
      <c r="S64" s="244"/>
    </row>
  </sheetData>
  <mergeCells count="31">
    <mergeCell ref="A61:B61"/>
    <mergeCell ref="A62:B62"/>
    <mergeCell ref="P3:S3"/>
    <mergeCell ref="C3:C5"/>
    <mergeCell ref="K64:S64"/>
    <mergeCell ref="D4:D5"/>
    <mergeCell ref="A16:A25"/>
    <mergeCell ref="A36:A51"/>
    <mergeCell ref="A52:A60"/>
    <mergeCell ref="J4:J5"/>
    <mergeCell ref="A26:A27"/>
    <mergeCell ref="E4:G4"/>
    <mergeCell ref="A64:J64"/>
    <mergeCell ref="A63:J63"/>
    <mergeCell ref="P4:P5"/>
    <mergeCell ref="S4:S5"/>
    <mergeCell ref="R4:R5"/>
    <mergeCell ref="A9:A15"/>
    <mergeCell ref="I4:I5"/>
    <mergeCell ref="A1:S1"/>
    <mergeCell ref="Q2:S2"/>
    <mergeCell ref="D3:O3"/>
    <mergeCell ref="N4:N5"/>
    <mergeCell ref="A28:A35"/>
    <mergeCell ref="O4:O5"/>
    <mergeCell ref="B3:B5"/>
    <mergeCell ref="Q4:Q5"/>
    <mergeCell ref="H4:H5"/>
    <mergeCell ref="A3:A5"/>
    <mergeCell ref="A6:A8"/>
    <mergeCell ref="K4:M4"/>
  </mergeCells>
  <phoneticPr fontId="2"/>
  <pageMargins left="0.70866141732283472" right="0.70866141732283472" top="0.43307086614173229" bottom="0.43307086614173229" header="0.31496062992125984" footer="0.31496062992125984"/>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3"/>
  <sheetViews>
    <sheetView tabSelected="1" showOutlineSymbols="0" zoomScale="130" zoomScaleNormal="130" zoomScaleSheetLayoutView="100" workbookViewId="0">
      <pane ySplit="5" topLeftCell="A6" activePane="bottomLeft" state="frozen"/>
      <selection pane="bottomLeft" activeCell="AE8" sqref="AE8"/>
    </sheetView>
  </sheetViews>
  <sheetFormatPr defaultColWidth="3" defaultRowHeight="13.5" customHeight="1" x14ac:dyDescent="0.2"/>
  <cols>
    <col min="1" max="1" width="3.08984375" style="163" customWidth="1"/>
    <col min="2" max="2" width="7.453125" style="164" customWidth="1"/>
    <col min="3" max="29" width="2.90625" style="161" customWidth="1"/>
    <col min="30" max="16384" width="3" style="161"/>
  </cols>
  <sheetData>
    <row r="1" spans="1:256" ht="27.75" customHeight="1" x14ac:dyDescent="0.2">
      <c r="A1" s="278" t="s">
        <v>839</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row>
    <row r="2" spans="1:256" ht="18" customHeight="1" x14ac:dyDescent="0.2">
      <c r="A2" s="273" t="s">
        <v>851</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row>
    <row r="3" spans="1:256" ht="13.5" customHeight="1" x14ac:dyDescent="0.2">
      <c r="A3" s="276" t="s">
        <v>566</v>
      </c>
      <c r="B3" s="279" t="s">
        <v>786</v>
      </c>
      <c r="C3" s="283" t="s">
        <v>545</v>
      </c>
      <c r="D3" s="167" t="s">
        <v>560</v>
      </c>
      <c r="E3" s="167"/>
      <c r="F3" s="167"/>
      <c r="G3" s="167"/>
      <c r="H3" s="167"/>
      <c r="I3" s="167"/>
      <c r="J3" s="167"/>
      <c r="K3" s="167"/>
      <c r="L3" s="167"/>
      <c r="M3" s="167"/>
      <c r="N3" s="167"/>
      <c r="O3" s="167"/>
      <c r="P3" s="167"/>
      <c r="Q3" s="167" t="s">
        <v>561</v>
      </c>
      <c r="R3" s="167"/>
      <c r="S3" s="167"/>
      <c r="T3" s="167"/>
      <c r="U3" s="167"/>
      <c r="V3" s="167"/>
      <c r="W3" s="167"/>
      <c r="X3" s="167"/>
      <c r="Y3" s="167"/>
      <c r="Z3" s="167"/>
      <c r="AA3" s="167"/>
      <c r="AB3" s="167"/>
      <c r="AC3" s="168"/>
    </row>
    <row r="4" spans="1:256" ht="13.5" customHeight="1" x14ac:dyDescent="0.2">
      <c r="A4" s="277"/>
      <c r="B4" s="280"/>
      <c r="C4" s="272"/>
      <c r="D4" s="272" t="s">
        <v>567</v>
      </c>
      <c r="E4" s="169" t="s">
        <v>562</v>
      </c>
      <c r="F4" s="169"/>
      <c r="G4" s="169"/>
      <c r="H4" s="169" t="s">
        <v>563</v>
      </c>
      <c r="I4" s="169"/>
      <c r="J4" s="169"/>
      <c r="K4" s="169" t="s">
        <v>564</v>
      </c>
      <c r="L4" s="169"/>
      <c r="M4" s="169"/>
      <c r="N4" s="169" t="s">
        <v>565</v>
      </c>
      <c r="O4" s="169"/>
      <c r="P4" s="169"/>
      <c r="Q4" s="274" t="s">
        <v>567</v>
      </c>
      <c r="R4" s="169" t="s">
        <v>562</v>
      </c>
      <c r="S4" s="169"/>
      <c r="T4" s="169"/>
      <c r="U4" s="169" t="s">
        <v>563</v>
      </c>
      <c r="V4" s="169"/>
      <c r="W4" s="169"/>
      <c r="X4" s="169" t="s">
        <v>564</v>
      </c>
      <c r="Y4" s="169"/>
      <c r="Z4" s="169"/>
      <c r="AA4" s="169" t="s">
        <v>565</v>
      </c>
      <c r="AB4" s="169"/>
      <c r="AC4" s="170"/>
    </row>
    <row r="5" spans="1:256" ht="18.75" customHeight="1" x14ac:dyDescent="0.2">
      <c r="A5" s="277"/>
      <c r="B5" s="281"/>
      <c r="C5" s="272"/>
      <c r="D5" s="272"/>
      <c r="E5" s="171" t="s">
        <v>567</v>
      </c>
      <c r="F5" s="171" t="s">
        <v>568</v>
      </c>
      <c r="G5" s="171" t="s">
        <v>569</v>
      </c>
      <c r="H5" s="171" t="s">
        <v>567</v>
      </c>
      <c r="I5" s="171" t="s">
        <v>568</v>
      </c>
      <c r="J5" s="171" t="s">
        <v>569</v>
      </c>
      <c r="K5" s="171" t="s">
        <v>567</v>
      </c>
      <c r="L5" s="171" t="s">
        <v>568</v>
      </c>
      <c r="M5" s="171" t="s">
        <v>569</v>
      </c>
      <c r="N5" s="171" t="s">
        <v>567</v>
      </c>
      <c r="O5" s="171" t="s">
        <v>568</v>
      </c>
      <c r="P5" s="171" t="s">
        <v>569</v>
      </c>
      <c r="Q5" s="275"/>
      <c r="R5" s="171" t="s">
        <v>567</v>
      </c>
      <c r="S5" s="171" t="s">
        <v>568</v>
      </c>
      <c r="T5" s="171" t="s">
        <v>569</v>
      </c>
      <c r="U5" s="171" t="s">
        <v>567</v>
      </c>
      <c r="V5" s="171" t="s">
        <v>568</v>
      </c>
      <c r="W5" s="171" t="s">
        <v>569</v>
      </c>
      <c r="X5" s="171" t="s">
        <v>567</v>
      </c>
      <c r="Y5" s="171" t="s">
        <v>568</v>
      </c>
      <c r="Z5" s="171" t="s">
        <v>569</v>
      </c>
      <c r="AA5" s="171" t="s">
        <v>567</v>
      </c>
      <c r="AB5" s="171" t="s">
        <v>568</v>
      </c>
      <c r="AC5" s="172" t="s">
        <v>569</v>
      </c>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c r="IN5" s="162"/>
      <c r="IO5" s="162"/>
      <c r="IP5" s="162"/>
      <c r="IQ5" s="162"/>
      <c r="IR5" s="162"/>
      <c r="IS5" s="162"/>
      <c r="IT5" s="162"/>
      <c r="IU5" s="162"/>
      <c r="IV5" s="162"/>
    </row>
    <row r="6" spans="1:256" ht="3.75" customHeight="1" x14ac:dyDescent="0.2">
      <c r="A6" s="284" t="s">
        <v>160</v>
      </c>
      <c r="B6" s="178"/>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80"/>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c r="IO6" s="162"/>
      <c r="IP6" s="162"/>
      <c r="IQ6" s="162"/>
      <c r="IR6" s="162"/>
      <c r="IS6" s="162"/>
      <c r="IT6" s="162"/>
      <c r="IU6" s="162"/>
      <c r="IV6" s="162"/>
    </row>
    <row r="7" spans="1:256" ht="11.25" customHeight="1" x14ac:dyDescent="0.2">
      <c r="A7" s="285"/>
      <c r="B7" s="173" t="s">
        <v>570</v>
      </c>
      <c r="C7" s="183">
        <f>SUM(D7+Q7)</f>
        <v>15</v>
      </c>
      <c r="D7" s="183">
        <f>SUM(E7+H7+K7+N7)</f>
        <v>15</v>
      </c>
      <c r="E7" s="183">
        <f>SUM(F7:G7)</f>
        <v>10</v>
      </c>
      <c r="F7" s="183">
        <f>統計カウント資料!V19</f>
        <v>0</v>
      </c>
      <c r="G7" s="183">
        <f>統計カウント資料!W19</f>
        <v>10</v>
      </c>
      <c r="H7" s="183">
        <f>SUM(I7:J7)</f>
        <v>0</v>
      </c>
      <c r="I7" s="183">
        <f>統計カウント資料!X19</f>
        <v>0</v>
      </c>
      <c r="J7" s="183">
        <f>統計カウント資料!Y19</f>
        <v>0</v>
      </c>
      <c r="K7" s="183">
        <f>SUM(L7:M7)</f>
        <v>5</v>
      </c>
      <c r="L7" s="183">
        <f>統計カウント資料!Z19</f>
        <v>2</v>
      </c>
      <c r="M7" s="183">
        <f>統計カウント資料!AA19</f>
        <v>3</v>
      </c>
      <c r="N7" s="183">
        <f>SUM(O7:P7)</f>
        <v>0</v>
      </c>
      <c r="O7" s="183">
        <f>統計カウント資料!AB19</f>
        <v>0</v>
      </c>
      <c r="P7" s="183">
        <f>統計カウント資料!AC19</f>
        <v>0</v>
      </c>
      <c r="Q7" s="183">
        <f>R7+U7+X7+AA7</f>
        <v>0</v>
      </c>
      <c r="R7" s="183">
        <f>SUM(S7:T7)</f>
        <v>0</v>
      </c>
      <c r="S7" s="183">
        <f>統計カウント資料!AD19</f>
        <v>0</v>
      </c>
      <c r="T7" s="183">
        <f>統計カウント資料!AE19</f>
        <v>0</v>
      </c>
      <c r="U7" s="183">
        <f>SUM(V7:W7)</f>
        <v>0</v>
      </c>
      <c r="V7" s="183">
        <f>統計カウント資料!AF19</f>
        <v>0</v>
      </c>
      <c r="W7" s="183">
        <f>統計カウント資料!AG19</f>
        <v>0</v>
      </c>
      <c r="X7" s="183">
        <f>SUM(Y7:Z7)</f>
        <v>0</v>
      </c>
      <c r="Y7" s="183">
        <f>統計カウント資料!AH19</f>
        <v>0</v>
      </c>
      <c r="Z7" s="183">
        <f>統計カウント資料!AI19</f>
        <v>0</v>
      </c>
      <c r="AA7" s="183">
        <f>SUM(AB7:AC7)</f>
        <v>0</v>
      </c>
      <c r="AB7" s="183">
        <f>統計カウント資料!AJ19</f>
        <v>0</v>
      </c>
      <c r="AC7" s="184">
        <f>統計カウント資料!AK19</f>
        <v>0</v>
      </c>
    </row>
    <row r="8" spans="1:256" ht="11.25" customHeight="1" x14ac:dyDescent="0.2">
      <c r="A8" s="286"/>
      <c r="B8" s="173" t="s">
        <v>571</v>
      </c>
      <c r="C8" s="183">
        <f>SUM(C7)</f>
        <v>15</v>
      </c>
      <c r="D8" s="183">
        <f>SUM(D7)</f>
        <v>15</v>
      </c>
      <c r="E8" s="183">
        <f>SUM(E7)</f>
        <v>10</v>
      </c>
      <c r="F8" s="183">
        <f t="shared" ref="F8:AC8" si="0">SUM(F7)</f>
        <v>0</v>
      </c>
      <c r="G8" s="183">
        <f t="shared" si="0"/>
        <v>10</v>
      </c>
      <c r="H8" s="183">
        <f>SUM(H7)</f>
        <v>0</v>
      </c>
      <c r="I8" s="183">
        <f t="shared" si="0"/>
        <v>0</v>
      </c>
      <c r="J8" s="183">
        <f t="shared" si="0"/>
        <v>0</v>
      </c>
      <c r="K8" s="183">
        <f t="shared" si="0"/>
        <v>5</v>
      </c>
      <c r="L8" s="183">
        <f t="shared" si="0"/>
        <v>2</v>
      </c>
      <c r="M8" s="183">
        <f t="shared" si="0"/>
        <v>3</v>
      </c>
      <c r="N8" s="183">
        <f t="shared" si="0"/>
        <v>0</v>
      </c>
      <c r="O8" s="183">
        <f t="shared" si="0"/>
        <v>0</v>
      </c>
      <c r="P8" s="183">
        <f t="shared" si="0"/>
        <v>0</v>
      </c>
      <c r="Q8" s="183">
        <f t="shared" si="0"/>
        <v>0</v>
      </c>
      <c r="R8" s="183">
        <f t="shared" si="0"/>
        <v>0</v>
      </c>
      <c r="S8" s="183">
        <f t="shared" si="0"/>
        <v>0</v>
      </c>
      <c r="T8" s="183">
        <f t="shared" si="0"/>
        <v>0</v>
      </c>
      <c r="U8" s="183">
        <f t="shared" si="0"/>
        <v>0</v>
      </c>
      <c r="V8" s="183">
        <f t="shared" si="0"/>
        <v>0</v>
      </c>
      <c r="W8" s="183">
        <f t="shared" si="0"/>
        <v>0</v>
      </c>
      <c r="X8" s="183">
        <f>SUM(X7)</f>
        <v>0</v>
      </c>
      <c r="Y8" s="183">
        <f t="shared" si="0"/>
        <v>0</v>
      </c>
      <c r="Z8" s="183">
        <f t="shared" si="0"/>
        <v>0</v>
      </c>
      <c r="AA8" s="183">
        <f t="shared" si="0"/>
        <v>0</v>
      </c>
      <c r="AB8" s="183">
        <f t="shared" si="0"/>
        <v>0</v>
      </c>
      <c r="AC8" s="184">
        <f t="shared" si="0"/>
        <v>0</v>
      </c>
    </row>
    <row r="9" spans="1:256" ht="11.25" customHeight="1" x14ac:dyDescent="0.2">
      <c r="A9" s="257" t="s">
        <v>787</v>
      </c>
      <c r="B9" s="174" t="s">
        <v>583</v>
      </c>
      <c r="C9" s="185">
        <f>SUM(D9+Q9)</f>
        <v>6</v>
      </c>
      <c r="D9" s="185">
        <f>SUM(E9+H9+K9+N9)</f>
        <v>3</v>
      </c>
      <c r="E9" s="185">
        <f>SUM(F9:G9)</f>
        <v>0</v>
      </c>
      <c r="F9" s="185">
        <f>統計カウント資料!V27</f>
        <v>0</v>
      </c>
      <c r="G9" s="185">
        <f>統計カウント資料!W27</f>
        <v>0</v>
      </c>
      <c r="H9" s="185">
        <f t="shared" ref="H9:H14" si="1">SUM(I9:J9)</f>
        <v>0</v>
      </c>
      <c r="I9" s="185">
        <f>統計カウント資料!X27</f>
        <v>0</v>
      </c>
      <c r="J9" s="185">
        <f>統計カウント資料!Y27</f>
        <v>0</v>
      </c>
      <c r="K9" s="185">
        <f t="shared" ref="K9:K14" si="2">SUM(L9:M9)</f>
        <v>2</v>
      </c>
      <c r="L9" s="185">
        <f>統計カウント資料!Z27</f>
        <v>0</v>
      </c>
      <c r="M9" s="185">
        <f>統計カウント資料!AA27</f>
        <v>2</v>
      </c>
      <c r="N9" s="185">
        <f t="shared" ref="N9:N14" si="3">SUM(O9:P9)</f>
        <v>1</v>
      </c>
      <c r="O9" s="185">
        <f>統計カウント資料!AB27</f>
        <v>0</v>
      </c>
      <c r="P9" s="185">
        <f>統計カウント資料!AC27</f>
        <v>1</v>
      </c>
      <c r="Q9" s="185">
        <f t="shared" ref="Q9:Q14" si="4">SUM(R9+U9+X9+AA9)</f>
        <v>3</v>
      </c>
      <c r="R9" s="185">
        <f t="shared" ref="R9:R14" si="5">SUM(S9:T9)</f>
        <v>0</v>
      </c>
      <c r="S9" s="185">
        <f>統計カウント資料!AD27</f>
        <v>0</v>
      </c>
      <c r="T9" s="185">
        <f>統計カウント資料!AE27</f>
        <v>0</v>
      </c>
      <c r="U9" s="185">
        <f t="shared" ref="U9:U14" si="6">SUM(V9:W9)</f>
        <v>0</v>
      </c>
      <c r="V9" s="185">
        <f>統計カウント資料!AF27</f>
        <v>0</v>
      </c>
      <c r="W9" s="185">
        <f>統計カウント資料!AG27</f>
        <v>0</v>
      </c>
      <c r="X9" s="185">
        <f t="shared" ref="X9:X14" si="7">SUM(Y9:Z9)</f>
        <v>3</v>
      </c>
      <c r="Y9" s="185">
        <f>統計カウント資料!AH27</f>
        <v>1</v>
      </c>
      <c r="Z9" s="185">
        <f>統計カウント資料!AI27</f>
        <v>2</v>
      </c>
      <c r="AA9" s="185">
        <f t="shared" ref="AA9:AA14" si="8">SUM(AB9:AC9)</f>
        <v>0</v>
      </c>
      <c r="AB9" s="185">
        <f>統計カウント資料!AJ27</f>
        <v>0</v>
      </c>
      <c r="AC9" s="186">
        <f>統計カウント資料!AK27</f>
        <v>0</v>
      </c>
    </row>
    <row r="10" spans="1:256" ht="11.25" customHeight="1" x14ac:dyDescent="0.2">
      <c r="A10" s="261"/>
      <c r="B10" s="173" t="s">
        <v>582</v>
      </c>
      <c r="C10" s="183">
        <f t="shared" ref="C10:C14" si="9">SUM(D10+Q10)</f>
        <v>8</v>
      </c>
      <c r="D10" s="183">
        <f t="shared" ref="D10:D13" si="10">SUM(E10+H10+K10+N10)</f>
        <v>3</v>
      </c>
      <c r="E10" s="183">
        <f t="shared" ref="E10:E14" si="11">SUM(F10:G10)</f>
        <v>2</v>
      </c>
      <c r="F10" s="183">
        <f>統計カウント資料!V36</f>
        <v>0</v>
      </c>
      <c r="G10" s="183">
        <f>統計カウント資料!W36</f>
        <v>2</v>
      </c>
      <c r="H10" s="183">
        <f t="shared" si="1"/>
        <v>0</v>
      </c>
      <c r="I10" s="183">
        <f>統計カウント資料!X36</f>
        <v>0</v>
      </c>
      <c r="J10" s="183">
        <f>統計カウント資料!Y36</f>
        <v>0</v>
      </c>
      <c r="K10" s="183">
        <f t="shared" si="2"/>
        <v>1</v>
      </c>
      <c r="L10" s="183">
        <f>統計カウント資料!Z36</f>
        <v>0</v>
      </c>
      <c r="M10" s="183">
        <f>統計カウント資料!AA36</f>
        <v>1</v>
      </c>
      <c r="N10" s="183">
        <f t="shared" si="3"/>
        <v>0</v>
      </c>
      <c r="O10" s="183">
        <f>統計カウント資料!AB36</f>
        <v>0</v>
      </c>
      <c r="P10" s="183">
        <f>統計カウント資料!AC36</f>
        <v>0</v>
      </c>
      <c r="Q10" s="183">
        <f t="shared" si="4"/>
        <v>5</v>
      </c>
      <c r="R10" s="183">
        <f t="shared" si="5"/>
        <v>0</v>
      </c>
      <c r="S10" s="183">
        <f>統計カウント資料!AD36</f>
        <v>0</v>
      </c>
      <c r="T10" s="183">
        <f>統計カウント資料!AE36</f>
        <v>0</v>
      </c>
      <c r="U10" s="183">
        <f t="shared" si="6"/>
        <v>0</v>
      </c>
      <c r="V10" s="183">
        <f>統計カウント資料!AF36</f>
        <v>0</v>
      </c>
      <c r="W10" s="183">
        <f>統計カウント資料!AG36</f>
        <v>0</v>
      </c>
      <c r="X10" s="183">
        <f t="shared" si="7"/>
        <v>5</v>
      </c>
      <c r="Y10" s="183">
        <f>統計カウント資料!AH36</f>
        <v>3</v>
      </c>
      <c r="Z10" s="183">
        <f>統計カウント資料!AI36</f>
        <v>2</v>
      </c>
      <c r="AA10" s="183">
        <f t="shared" si="8"/>
        <v>0</v>
      </c>
      <c r="AB10" s="183">
        <f>統計カウント資料!AJ36</f>
        <v>0</v>
      </c>
      <c r="AC10" s="184">
        <f>統計カウント資料!AK36</f>
        <v>0</v>
      </c>
    </row>
    <row r="11" spans="1:256" ht="11.25" customHeight="1" x14ac:dyDescent="0.2">
      <c r="A11" s="261"/>
      <c r="B11" s="173" t="s">
        <v>584</v>
      </c>
      <c r="C11" s="183">
        <f t="shared" si="9"/>
        <v>5</v>
      </c>
      <c r="D11" s="183">
        <f t="shared" si="10"/>
        <v>4</v>
      </c>
      <c r="E11" s="183">
        <f t="shared" si="11"/>
        <v>2</v>
      </c>
      <c r="F11" s="183">
        <f>統計カウント資料!V42</f>
        <v>0</v>
      </c>
      <c r="G11" s="183">
        <f>統計カウント資料!W42</f>
        <v>2</v>
      </c>
      <c r="H11" s="183">
        <f t="shared" si="1"/>
        <v>0</v>
      </c>
      <c r="I11" s="183">
        <f>統計カウント資料!X42</f>
        <v>0</v>
      </c>
      <c r="J11" s="183">
        <f>統計カウント資料!Y42</f>
        <v>0</v>
      </c>
      <c r="K11" s="183">
        <f t="shared" si="2"/>
        <v>2</v>
      </c>
      <c r="L11" s="183">
        <f>統計カウント資料!Z42</f>
        <v>1</v>
      </c>
      <c r="M11" s="183">
        <f>統計カウント資料!AA42</f>
        <v>1</v>
      </c>
      <c r="N11" s="183">
        <f t="shared" si="3"/>
        <v>0</v>
      </c>
      <c r="O11" s="183">
        <f>統計カウント資料!AB42</f>
        <v>0</v>
      </c>
      <c r="P11" s="183">
        <f>統計カウント資料!AC42</f>
        <v>0</v>
      </c>
      <c r="Q11" s="183">
        <f t="shared" si="4"/>
        <v>1</v>
      </c>
      <c r="R11" s="183">
        <f t="shared" si="5"/>
        <v>1</v>
      </c>
      <c r="S11" s="183">
        <f>統計カウント資料!AD42</f>
        <v>0</v>
      </c>
      <c r="T11" s="183">
        <f>統計カウント資料!AE42</f>
        <v>1</v>
      </c>
      <c r="U11" s="183">
        <f t="shared" si="6"/>
        <v>0</v>
      </c>
      <c r="V11" s="183">
        <f>統計カウント資料!AF42</f>
        <v>0</v>
      </c>
      <c r="W11" s="183">
        <f>統計カウント資料!AG42</f>
        <v>0</v>
      </c>
      <c r="X11" s="183">
        <f t="shared" si="7"/>
        <v>0</v>
      </c>
      <c r="Y11" s="183">
        <f>統計カウント資料!AH42</f>
        <v>0</v>
      </c>
      <c r="Z11" s="183">
        <f>統計カウント資料!AI42</f>
        <v>0</v>
      </c>
      <c r="AA11" s="183">
        <f t="shared" si="8"/>
        <v>0</v>
      </c>
      <c r="AB11" s="183">
        <f>統計カウント資料!AJ42</f>
        <v>0</v>
      </c>
      <c r="AC11" s="184">
        <f>統計カウント資料!AK42</f>
        <v>0</v>
      </c>
    </row>
    <row r="12" spans="1:256" ht="11.25" customHeight="1" x14ac:dyDescent="0.2">
      <c r="A12" s="261"/>
      <c r="B12" s="173" t="s">
        <v>585</v>
      </c>
      <c r="C12" s="183">
        <f t="shared" si="9"/>
        <v>1</v>
      </c>
      <c r="D12" s="183">
        <f t="shared" si="10"/>
        <v>0</v>
      </c>
      <c r="E12" s="183">
        <f t="shared" si="11"/>
        <v>0</v>
      </c>
      <c r="F12" s="183">
        <f>統計カウント資料!V44</f>
        <v>0</v>
      </c>
      <c r="G12" s="183">
        <f>統計カウント資料!W44</f>
        <v>0</v>
      </c>
      <c r="H12" s="183">
        <f t="shared" si="1"/>
        <v>0</v>
      </c>
      <c r="I12" s="183">
        <f>統計カウント資料!X44</f>
        <v>0</v>
      </c>
      <c r="J12" s="183">
        <f>統計カウント資料!Y44</f>
        <v>0</v>
      </c>
      <c r="K12" s="183">
        <f t="shared" si="2"/>
        <v>0</v>
      </c>
      <c r="L12" s="183">
        <f>統計カウント資料!Z44</f>
        <v>0</v>
      </c>
      <c r="M12" s="183">
        <f>統計カウント資料!AA44</f>
        <v>0</v>
      </c>
      <c r="N12" s="183">
        <f t="shared" si="3"/>
        <v>0</v>
      </c>
      <c r="O12" s="183">
        <f>統計カウント資料!AB44</f>
        <v>0</v>
      </c>
      <c r="P12" s="183">
        <f>統計カウント資料!AC44</f>
        <v>0</v>
      </c>
      <c r="Q12" s="183">
        <f t="shared" si="4"/>
        <v>1</v>
      </c>
      <c r="R12" s="183">
        <f t="shared" si="5"/>
        <v>0</v>
      </c>
      <c r="S12" s="183">
        <f>統計カウント資料!AD44</f>
        <v>0</v>
      </c>
      <c r="T12" s="183">
        <f>統計カウント資料!AE44</f>
        <v>0</v>
      </c>
      <c r="U12" s="183">
        <f t="shared" si="6"/>
        <v>0</v>
      </c>
      <c r="V12" s="183">
        <f>統計カウント資料!AF44</f>
        <v>0</v>
      </c>
      <c r="W12" s="183">
        <f>統計カウント資料!AG44</f>
        <v>0</v>
      </c>
      <c r="X12" s="183">
        <f t="shared" si="7"/>
        <v>1</v>
      </c>
      <c r="Y12" s="183">
        <f>統計カウント資料!AH44</f>
        <v>0</v>
      </c>
      <c r="Z12" s="183">
        <f>統計カウント資料!AI44</f>
        <v>1</v>
      </c>
      <c r="AA12" s="183">
        <f t="shared" si="8"/>
        <v>0</v>
      </c>
      <c r="AB12" s="183">
        <f>統計カウント資料!AJ44</f>
        <v>0</v>
      </c>
      <c r="AC12" s="184">
        <f>統計カウント資料!AK44</f>
        <v>0</v>
      </c>
    </row>
    <row r="13" spans="1:256" ht="11.25" customHeight="1" x14ac:dyDescent="0.2">
      <c r="A13" s="261"/>
      <c r="B13" s="173" t="s">
        <v>586</v>
      </c>
      <c r="C13" s="183">
        <f t="shared" si="9"/>
        <v>5</v>
      </c>
      <c r="D13" s="183">
        <f t="shared" si="10"/>
        <v>4</v>
      </c>
      <c r="E13" s="183">
        <f t="shared" si="11"/>
        <v>2</v>
      </c>
      <c r="F13" s="183">
        <f>統計カウント資料!V50</f>
        <v>0</v>
      </c>
      <c r="G13" s="183">
        <f>統計カウント資料!W50</f>
        <v>2</v>
      </c>
      <c r="H13" s="183">
        <f t="shared" si="1"/>
        <v>0</v>
      </c>
      <c r="I13" s="183">
        <f>統計カウント資料!X50</f>
        <v>0</v>
      </c>
      <c r="J13" s="183">
        <f>統計カウント資料!Y50</f>
        <v>0</v>
      </c>
      <c r="K13" s="183">
        <f t="shared" si="2"/>
        <v>2</v>
      </c>
      <c r="L13" s="183">
        <f>統計カウント資料!Z50</f>
        <v>0</v>
      </c>
      <c r="M13" s="183">
        <f>統計カウント資料!AA50</f>
        <v>2</v>
      </c>
      <c r="N13" s="183">
        <f t="shared" si="3"/>
        <v>0</v>
      </c>
      <c r="O13" s="183">
        <f>統計カウント資料!AB50</f>
        <v>0</v>
      </c>
      <c r="P13" s="183">
        <f>統計カウント資料!AC50</f>
        <v>0</v>
      </c>
      <c r="Q13" s="183">
        <f t="shared" si="4"/>
        <v>1</v>
      </c>
      <c r="R13" s="183">
        <f t="shared" si="5"/>
        <v>0</v>
      </c>
      <c r="S13" s="183">
        <f>統計カウント資料!AD50</f>
        <v>0</v>
      </c>
      <c r="T13" s="183">
        <f>統計カウント資料!AE50</f>
        <v>0</v>
      </c>
      <c r="U13" s="183">
        <f t="shared" si="6"/>
        <v>0</v>
      </c>
      <c r="V13" s="183">
        <f>統計カウント資料!AF50</f>
        <v>0</v>
      </c>
      <c r="W13" s="183">
        <f>統計カウント資料!AG50</f>
        <v>0</v>
      </c>
      <c r="X13" s="183">
        <f t="shared" si="7"/>
        <v>1</v>
      </c>
      <c r="Y13" s="183">
        <f>統計カウント資料!AH50</f>
        <v>1</v>
      </c>
      <c r="Z13" s="183">
        <f>統計カウント資料!AI50</f>
        <v>0</v>
      </c>
      <c r="AA13" s="183">
        <f t="shared" si="8"/>
        <v>0</v>
      </c>
      <c r="AB13" s="183">
        <f>統計カウント資料!AJ50</f>
        <v>0</v>
      </c>
      <c r="AC13" s="184">
        <f>統計カウント資料!AK50</f>
        <v>0</v>
      </c>
    </row>
    <row r="14" spans="1:256" ht="11.25" customHeight="1" x14ac:dyDescent="0.2">
      <c r="A14" s="261"/>
      <c r="B14" s="173" t="s">
        <v>587</v>
      </c>
      <c r="C14" s="183">
        <f t="shared" si="9"/>
        <v>4</v>
      </c>
      <c r="D14" s="183">
        <f>SUM(E14+H14+K14+N14)</f>
        <v>4</v>
      </c>
      <c r="E14" s="183">
        <f t="shared" si="11"/>
        <v>2</v>
      </c>
      <c r="F14" s="183">
        <f>統計カウント資料!V55</f>
        <v>0</v>
      </c>
      <c r="G14" s="183">
        <f>統計カウント資料!W55</f>
        <v>2</v>
      </c>
      <c r="H14" s="183">
        <f t="shared" si="1"/>
        <v>0</v>
      </c>
      <c r="I14" s="183">
        <f>統計カウント資料!X55</f>
        <v>0</v>
      </c>
      <c r="J14" s="183">
        <f>統計カウント資料!Y55</f>
        <v>0</v>
      </c>
      <c r="K14" s="183">
        <f t="shared" si="2"/>
        <v>2</v>
      </c>
      <c r="L14" s="183">
        <f>統計カウント資料!Z55</f>
        <v>0</v>
      </c>
      <c r="M14" s="183">
        <f>統計カウント資料!AA55</f>
        <v>2</v>
      </c>
      <c r="N14" s="183">
        <f t="shared" si="3"/>
        <v>0</v>
      </c>
      <c r="O14" s="183">
        <f>統計カウント資料!AB55</f>
        <v>0</v>
      </c>
      <c r="P14" s="183">
        <f>統計カウント資料!AC55</f>
        <v>0</v>
      </c>
      <c r="Q14" s="183">
        <f t="shared" si="4"/>
        <v>0</v>
      </c>
      <c r="R14" s="183">
        <f t="shared" si="5"/>
        <v>0</v>
      </c>
      <c r="S14" s="183">
        <f>統計カウント資料!AD55</f>
        <v>0</v>
      </c>
      <c r="T14" s="183">
        <f>統計カウント資料!AE55</f>
        <v>0</v>
      </c>
      <c r="U14" s="183">
        <f t="shared" si="6"/>
        <v>0</v>
      </c>
      <c r="V14" s="183">
        <f>統計カウント資料!AF55</f>
        <v>0</v>
      </c>
      <c r="W14" s="183">
        <f>統計カウント資料!AG55</f>
        <v>0</v>
      </c>
      <c r="X14" s="183">
        <f t="shared" si="7"/>
        <v>0</v>
      </c>
      <c r="Y14" s="183">
        <f>統計カウント資料!AH55</f>
        <v>0</v>
      </c>
      <c r="Z14" s="183">
        <f>統計カウント資料!AI55</f>
        <v>0</v>
      </c>
      <c r="AA14" s="183">
        <f t="shared" si="8"/>
        <v>0</v>
      </c>
      <c r="AB14" s="183">
        <f>統計カウント資料!AJ55</f>
        <v>0</v>
      </c>
      <c r="AC14" s="184">
        <f>統計カウント資料!AK55</f>
        <v>0</v>
      </c>
    </row>
    <row r="15" spans="1:256" ht="11.25" customHeight="1" x14ac:dyDescent="0.2">
      <c r="A15" s="258"/>
      <c r="B15" s="175" t="s">
        <v>596</v>
      </c>
      <c r="C15" s="187">
        <f>SUM(C9:C14)</f>
        <v>29</v>
      </c>
      <c r="D15" s="187">
        <f>SUM(D9:D14)</f>
        <v>18</v>
      </c>
      <c r="E15" s="187">
        <f>SUM(E9:E14)</f>
        <v>8</v>
      </c>
      <c r="F15" s="187">
        <f t="shared" ref="F15:AC15" si="12">SUM(F9:F14)</f>
        <v>0</v>
      </c>
      <c r="G15" s="187">
        <f t="shared" si="12"/>
        <v>8</v>
      </c>
      <c r="H15" s="187">
        <f t="shared" si="12"/>
        <v>0</v>
      </c>
      <c r="I15" s="187">
        <f t="shared" si="12"/>
        <v>0</v>
      </c>
      <c r="J15" s="187">
        <f t="shared" si="12"/>
        <v>0</v>
      </c>
      <c r="K15" s="187">
        <f t="shared" si="12"/>
        <v>9</v>
      </c>
      <c r="L15" s="187">
        <f t="shared" si="12"/>
        <v>1</v>
      </c>
      <c r="M15" s="187">
        <f t="shared" si="12"/>
        <v>8</v>
      </c>
      <c r="N15" s="187">
        <f t="shared" si="12"/>
        <v>1</v>
      </c>
      <c r="O15" s="187">
        <f t="shared" si="12"/>
        <v>0</v>
      </c>
      <c r="P15" s="187">
        <f t="shared" si="12"/>
        <v>1</v>
      </c>
      <c r="Q15" s="187">
        <f t="shared" si="12"/>
        <v>11</v>
      </c>
      <c r="R15" s="187">
        <f t="shared" si="12"/>
        <v>1</v>
      </c>
      <c r="S15" s="187">
        <f t="shared" si="12"/>
        <v>0</v>
      </c>
      <c r="T15" s="187">
        <f t="shared" si="12"/>
        <v>1</v>
      </c>
      <c r="U15" s="187">
        <f t="shared" si="12"/>
        <v>0</v>
      </c>
      <c r="V15" s="187">
        <f t="shared" si="12"/>
        <v>0</v>
      </c>
      <c r="W15" s="187">
        <f t="shared" si="12"/>
        <v>0</v>
      </c>
      <c r="X15" s="187">
        <f t="shared" si="12"/>
        <v>10</v>
      </c>
      <c r="Y15" s="187">
        <f t="shared" si="12"/>
        <v>5</v>
      </c>
      <c r="Z15" s="187">
        <f t="shared" si="12"/>
        <v>5</v>
      </c>
      <c r="AA15" s="187">
        <f t="shared" si="12"/>
        <v>0</v>
      </c>
      <c r="AB15" s="187">
        <f t="shared" si="12"/>
        <v>0</v>
      </c>
      <c r="AC15" s="188">
        <f t="shared" si="12"/>
        <v>0</v>
      </c>
    </row>
    <row r="16" spans="1:256" ht="11.25" customHeight="1" x14ac:dyDescent="0.2">
      <c r="A16" s="261" t="s">
        <v>788</v>
      </c>
      <c r="B16" s="173" t="s">
        <v>588</v>
      </c>
      <c r="C16" s="183">
        <f t="shared" ref="C16:C23" si="13">SUM(D16+Q16)</f>
        <v>3</v>
      </c>
      <c r="D16" s="183">
        <f t="shared" ref="D16:D23" si="14">SUM(E16+H16+K16+N16)</f>
        <v>3</v>
      </c>
      <c r="E16" s="183">
        <f t="shared" ref="E16:E23" si="15">SUM(F16:G16)</f>
        <v>3</v>
      </c>
      <c r="F16" s="183">
        <f>統計カウント資料!V60</f>
        <v>0</v>
      </c>
      <c r="G16" s="183">
        <f>統計カウント資料!W60</f>
        <v>3</v>
      </c>
      <c r="H16" s="183">
        <f t="shared" ref="H16:H23" si="16">SUM(I16:J16)</f>
        <v>0</v>
      </c>
      <c r="I16" s="183">
        <f>統計カウント資料!X60</f>
        <v>0</v>
      </c>
      <c r="J16" s="183">
        <f>統計カウント資料!Y60</f>
        <v>0</v>
      </c>
      <c r="K16" s="183">
        <f t="shared" ref="K16:K23" si="17">SUM(L16:M16)</f>
        <v>0</v>
      </c>
      <c r="L16" s="183">
        <f>統計カウント資料!Z60</f>
        <v>0</v>
      </c>
      <c r="M16" s="183">
        <f>統計カウント資料!AA60</f>
        <v>0</v>
      </c>
      <c r="N16" s="183">
        <f t="shared" ref="N16:N23" si="18">SUM(O16:P16)</f>
        <v>0</v>
      </c>
      <c r="O16" s="183">
        <f>統計カウント資料!AB60</f>
        <v>0</v>
      </c>
      <c r="P16" s="183">
        <f>統計カウント資料!AC60</f>
        <v>0</v>
      </c>
      <c r="Q16" s="183">
        <v>0</v>
      </c>
      <c r="R16" s="183">
        <f t="shared" ref="R16:R23" si="19">SUM(S16:T16)</f>
        <v>0</v>
      </c>
      <c r="S16" s="183">
        <f>統計カウント資料!AD60</f>
        <v>0</v>
      </c>
      <c r="T16" s="183">
        <f>統計カウント資料!AE60</f>
        <v>0</v>
      </c>
      <c r="U16" s="183">
        <f t="shared" ref="U16:U23" si="20">SUM(V16:W16)</f>
        <v>0</v>
      </c>
      <c r="V16" s="183">
        <f>統計カウント資料!AF60</f>
        <v>0</v>
      </c>
      <c r="W16" s="183">
        <f>統計カウント資料!AG60</f>
        <v>0</v>
      </c>
      <c r="X16" s="183">
        <f t="shared" ref="X16:X23" si="21">SUM(Y16:Z16)</f>
        <v>0</v>
      </c>
      <c r="Y16" s="183">
        <f>統計カウント資料!AH60</f>
        <v>0</v>
      </c>
      <c r="Z16" s="183">
        <f>統計カウント資料!AI60</f>
        <v>0</v>
      </c>
      <c r="AA16" s="183">
        <f t="shared" ref="AA16:AA23" si="22">SUM(AB16:AC16)</f>
        <v>0</v>
      </c>
      <c r="AB16" s="183">
        <f>統計カウント資料!AJ60</f>
        <v>0</v>
      </c>
      <c r="AC16" s="184">
        <f>統計カウント資料!AK60</f>
        <v>0</v>
      </c>
    </row>
    <row r="17" spans="1:29" ht="11.25" customHeight="1" x14ac:dyDescent="0.2">
      <c r="A17" s="261"/>
      <c r="B17" s="173" t="s">
        <v>589</v>
      </c>
      <c r="C17" s="183">
        <f t="shared" si="13"/>
        <v>7</v>
      </c>
      <c r="D17" s="183">
        <f t="shared" si="14"/>
        <v>5</v>
      </c>
      <c r="E17" s="183">
        <f t="shared" si="15"/>
        <v>3</v>
      </c>
      <c r="F17" s="183">
        <f>統計カウント資料!V68</f>
        <v>0</v>
      </c>
      <c r="G17" s="183">
        <f>統計カウント資料!W68</f>
        <v>3</v>
      </c>
      <c r="H17" s="183">
        <f t="shared" si="16"/>
        <v>0</v>
      </c>
      <c r="I17" s="183">
        <f>統計カウント資料!X68</f>
        <v>0</v>
      </c>
      <c r="J17" s="183">
        <f>統計カウント資料!Y68</f>
        <v>0</v>
      </c>
      <c r="K17" s="183">
        <f t="shared" si="17"/>
        <v>2</v>
      </c>
      <c r="L17" s="183">
        <f>統計カウント資料!Z68</f>
        <v>0</v>
      </c>
      <c r="M17" s="183">
        <f>統計カウント資料!AA68</f>
        <v>2</v>
      </c>
      <c r="N17" s="183">
        <f t="shared" si="18"/>
        <v>0</v>
      </c>
      <c r="O17" s="183">
        <f>統計カウント資料!AB68</f>
        <v>0</v>
      </c>
      <c r="P17" s="183">
        <f>統計カウント資料!AC68</f>
        <v>0</v>
      </c>
      <c r="Q17" s="183">
        <f t="shared" ref="Q17:Q22" si="23">SUM(R17+U17+X17+AA17)</f>
        <v>2</v>
      </c>
      <c r="R17" s="183">
        <f t="shared" si="19"/>
        <v>0</v>
      </c>
      <c r="S17" s="183">
        <f>統計カウント資料!AD68</f>
        <v>0</v>
      </c>
      <c r="T17" s="183">
        <f>統計カウント資料!AE68</f>
        <v>0</v>
      </c>
      <c r="U17" s="183">
        <f t="shared" si="20"/>
        <v>0</v>
      </c>
      <c r="V17" s="183">
        <f>統計カウント資料!AF68</f>
        <v>0</v>
      </c>
      <c r="W17" s="183">
        <f>統計カウント資料!AG68</f>
        <v>0</v>
      </c>
      <c r="X17" s="183">
        <f t="shared" si="21"/>
        <v>1</v>
      </c>
      <c r="Y17" s="183">
        <f>統計カウント資料!AH68</f>
        <v>1</v>
      </c>
      <c r="Z17" s="183">
        <f>統計カウント資料!AI68</f>
        <v>0</v>
      </c>
      <c r="AA17" s="183">
        <f t="shared" si="22"/>
        <v>1</v>
      </c>
      <c r="AB17" s="183">
        <f>統計カウント資料!AJ68</f>
        <v>0</v>
      </c>
      <c r="AC17" s="184">
        <f>統計カウント資料!AK68</f>
        <v>1</v>
      </c>
    </row>
    <row r="18" spans="1:29" ht="11.25" customHeight="1" x14ac:dyDescent="0.2">
      <c r="A18" s="261"/>
      <c r="B18" s="173" t="s">
        <v>590</v>
      </c>
      <c r="C18" s="183">
        <f t="shared" si="13"/>
        <v>6</v>
      </c>
      <c r="D18" s="183">
        <f t="shared" si="14"/>
        <v>4</v>
      </c>
      <c r="E18" s="183">
        <f t="shared" si="15"/>
        <v>3</v>
      </c>
      <c r="F18" s="183">
        <f>統計カウント資料!V75</f>
        <v>0</v>
      </c>
      <c r="G18" s="183">
        <f>統計カウント資料!W75</f>
        <v>3</v>
      </c>
      <c r="H18" s="183">
        <f t="shared" si="16"/>
        <v>0</v>
      </c>
      <c r="I18" s="183">
        <f>統計カウント資料!X75</f>
        <v>0</v>
      </c>
      <c r="J18" s="183">
        <f>統計カウント資料!Y75</f>
        <v>0</v>
      </c>
      <c r="K18" s="183">
        <f t="shared" si="17"/>
        <v>1</v>
      </c>
      <c r="L18" s="183">
        <f>統計カウント資料!Z75</f>
        <v>0</v>
      </c>
      <c r="M18" s="183">
        <f>統計カウント資料!AA75</f>
        <v>1</v>
      </c>
      <c r="N18" s="183">
        <f t="shared" si="18"/>
        <v>0</v>
      </c>
      <c r="O18" s="183">
        <f>統計カウント資料!AB75</f>
        <v>0</v>
      </c>
      <c r="P18" s="183">
        <f>統計カウント資料!AC75</f>
        <v>0</v>
      </c>
      <c r="Q18" s="183">
        <f t="shared" si="23"/>
        <v>2</v>
      </c>
      <c r="R18" s="183">
        <f t="shared" si="19"/>
        <v>2</v>
      </c>
      <c r="S18" s="183">
        <f>統計カウント資料!AD75</f>
        <v>0</v>
      </c>
      <c r="T18" s="183">
        <f>統計カウント資料!AE75</f>
        <v>2</v>
      </c>
      <c r="U18" s="183">
        <f t="shared" si="20"/>
        <v>0</v>
      </c>
      <c r="V18" s="183">
        <f>統計カウント資料!AF75</f>
        <v>0</v>
      </c>
      <c r="W18" s="183">
        <f>統計カウント資料!AG75</f>
        <v>0</v>
      </c>
      <c r="X18" s="183">
        <f t="shared" si="21"/>
        <v>0</v>
      </c>
      <c r="Y18" s="183">
        <f>統計カウント資料!AH75</f>
        <v>0</v>
      </c>
      <c r="Z18" s="183">
        <f>統計カウント資料!AI75</f>
        <v>0</v>
      </c>
      <c r="AA18" s="183">
        <f t="shared" si="22"/>
        <v>0</v>
      </c>
      <c r="AB18" s="183">
        <f>統計カウント資料!AJ75</f>
        <v>0</v>
      </c>
      <c r="AC18" s="184">
        <f>統計カウント資料!AK75</f>
        <v>0</v>
      </c>
    </row>
    <row r="19" spans="1:29" ht="11.25" customHeight="1" x14ac:dyDescent="0.2">
      <c r="A19" s="261"/>
      <c r="B19" s="173" t="s">
        <v>591</v>
      </c>
      <c r="C19" s="183">
        <f t="shared" si="13"/>
        <v>10</v>
      </c>
      <c r="D19" s="183">
        <f t="shared" si="14"/>
        <v>8</v>
      </c>
      <c r="E19" s="183">
        <f t="shared" si="15"/>
        <v>3</v>
      </c>
      <c r="F19" s="183">
        <f>統計カウント資料!V86</f>
        <v>0</v>
      </c>
      <c r="G19" s="183">
        <f>統計カウント資料!W86</f>
        <v>3</v>
      </c>
      <c r="H19" s="183">
        <f t="shared" si="16"/>
        <v>0</v>
      </c>
      <c r="I19" s="183">
        <f>統計カウント資料!X86</f>
        <v>0</v>
      </c>
      <c r="J19" s="183">
        <f>統計カウント資料!Y86</f>
        <v>0</v>
      </c>
      <c r="K19" s="183">
        <f t="shared" si="17"/>
        <v>4</v>
      </c>
      <c r="L19" s="183">
        <f>統計カウント資料!Z86</f>
        <v>2</v>
      </c>
      <c r="M19" s="183">
        <f>統計カウント資料!AA86</f>
        <v>2</v>
      </c>
      <c r="N19" s="183">
        <f t="shared" si="18"/>
        <v>1</v>
      </c>
      <c r="O19" s="183">
        <f>統計カウント資料!AB86</f>
        <v>0</v>
      </c>
      <c r="P19" s="183">
        <f>統計カウント資料!AC86</f>
        <v>1</v>
      </c>
      <c r="Q19" s="183">
        <f t="shared" si="23"/>
        <v>2</v>
      </c>
      <c r="R19" s="183">
        <f t="shared" si="19"/>
        <v>0</v>
      </c>
      <c r="S19" s="183">
        <f>統計カウント資料!AD86</f>
        <v>0</v>
      </c>
      <c r="T19" s="183">
        <f>統計カウント資料!AE86</f>
        <v>0</v>
      </c>
      <c r="U19" s="183">
        <f t="shared" si="20"/>
        <v>0</v>
      </c>
      <c r="V19" s="183">
        <f>統計カウント資料!AF86</f>
        <v>0</v>
      </c>
      <c r="W19" s="183">
        <f>統計カウント資料!AG86</f>
        <v>0</v>
      </c>
      <c r="X19" s="183">
        <f t="shared" si="21"/>
        <v>2</v>
      </c>
      <c r="Y19" s="183">
        <f>統計カウント資料!AH86</f>
        <v>1</v>
      </c>
      <c r="Z19" s="183">
        <f>統計カウント資料!AI86</f>
        <v>1</v>
      </c>
      <c r="AA19" s="183">
        <f t="shared" si="22"/>
        <v>0</v>
      </c>
      <c r="AB19" s="183">
        <f>統計カウント資料!AJ86</f>
        <v>0</v>
      </c>
      <c r="AC19" s="184">
        <f>統計カウント資料!AK86</f>
        <v>0</v>
      </c>
    </row>
    <row r="20" spans="1:29" ht="11.25" customHeight="1" x14ac:dyDescent="0.2">
      <c r="A20" s="261"/>
      <c r="B20" s="173" t="s">
        <v>592</v>
      </c>
      <c r="C20" s="183">
        <f t="shared" si="13"/>
        <v>7</v>
      </c>
      <c r="D20" s="183">
        <f t="shared" si="14"/>
        <v>4</v>
      </c>
      <c r="E20" s="183">
        <f t="shared" si="15"/>
        <v>3</v>
      </c>
      <c r="F20" s="183">
        <f>統計カウント資料!V94</f>
        <v>0</v>
      </c>
      <c r="G20" s="183">
        <f>統計カウント資料!W94</f>
        <v>3</v>
      </c>
      <c r="H20" s="183">
        <f t="shared" si="16"/>
        <v>0</v>
      </c>
      <c r="I20" s="183">
        <f>統計カウント資料!X94</f>
        <v>0</v>
      </c>
      <c r="J20" s="183">
        <f>統計カウント資料!Y94</f>
        <v>0</v>
      </c>
      <c r="K20" s="183">
        <f t="shared" si="17"/>
        <v>1</v>
      </c>
      <c r="L20" s="183">
        <f>統計カウント資料!Z94</f>
        <v>0</v>
      </c>
      <c r="M20" s="183">
        <f>統計カウント資料!AA94</f>
        <v>1</v>
      </c>
      <c r="N20" s="183">
        <f t="shared" si="18"/>
        <v>0</v>
      </c>
      <c r="O20" s="183">
        <f>統計カウント資料!AB94</f>
        <v>0</v>
      </c>
      <c r="P20" s="183">
        <f>統計カウント資料!AC94</f>
        <v>0</v>
      </c>
      <c r="Q20" s="183">
        <f t="shared" si="23"/>
        <v>3</v>
      </c>
      <c r="R20" s="183">
        <f t="shared" si="19"/>
        <v>1</v>
      </c>
      <c r="S20" s="183">
        <f>統計カウント資料!AD94</f>
        <v>0</v>
      </c>
      <c r="T20" s="183">
        <f>統計カウント資料!AE94</f>
        <v>1</v>
      </c>
      <c r="U20" s="183">
        <f t="shared" si="20"/>
        <v>0</v>
      </c>
      <c r="V20" s="183">
        <f>統計カウント資料!AF94</f>
        <v>0</v>
      </c>
      <c r="W20" s="183">
        <f>統計カウント資料!AG94</f>
        <v>0</v>
      </c>
      <c r="X20" s="183">
        <f t="shared" si="21"/>
        <v>2</v>
      </c>
      <c r="Y20" s="183">
        <f>統計カウント資料!AH94</f>
        <v>2</v>
      </c>
      <c r="Z20" s="183">
        <f>統計カウント資料!AI94</f>
        <v>0</v>
      </c>
      <c r="AA20" s="183">
        <f t="shared" si="22"/>
        <v>0</v>
      </c>
      <c r="AB20" s="183">
        <f>統計カウント資料!AJ94</f>
        <v>0</v>
      </c>
      <c r="AC20" s="184">
        <f>統計カウント資料!AK94</f>
        <v>0</v>
      </c>
    </row>
    <row r="21" spans="1:29" ht="11.25" customHeight="1" x14ac:dyDescent="0.2">
      <c r="A21" s="261"/>
      <c r="B21" s="173" t="s">
        <v>572</v>
      </c>
      <c r="C21" s="183">
        <f t="shared" si="13"/>
        <v>7</v>
      </c>
      <c r="D21" s="183">
        <f t="shared" si="14"/>
        <v>6</v>
      </c>
      <c r="E21" s="183">
        <f t="shared" si="15"/>
        <v>6</v>
      </c>
      <c r="F21" s="183">
        <f>統計カウント資料!V134</f>
        <v>0</v>
      </c>
      <c r="G21" s="183">
        <f>統計カウント資料!W134</f>
        <v>6</v>
      </c>
      <c r="H21" s="183">
        <f t="shared" si="16"/>
        <v>0</v>
      </c>
      <c r="I21" s="183">
        <f>統計カウント資料!X134</f>
        <v>0</v>
      </c>
      <c r="J21" s="183">
        <f>統計カウント資料!Y134</f>
        <v>0</v>
      </c>
      <c r="K21" s="183">
        <f t="shared" si="17"/>
        <v>0</v>
      </c>
      <c r="L21" s="183">
        <f>統計カウント資料!Z134</f>
        <v>0</v>
      </c>
      <c r="M21" s="183">
        <f>統計カウント資料!AA134</f>
        <v>0</v>
      </c>
      <c r="N21" s="183">
        <f t="shared" si="18"/>
        <v>0</v>
      </c>
      <c r="O21" s="183">
        <f>統計カウント資料!AB134</f>
        <v>0</v>
      </c>
      <c r="P21" s="183">
        <f>統計カウント資料!AC134</f>
        <v>0</v>
      </c>
      <c r="Q21" s="183">
        <f t="shared" si="23"/>
        <v>1</v>
      </c>
      <c r="R21" s="183">
        <f t="shared" si="19"/>
        <v>1</v>
      </c>
      <c r="S21" s="183">
        <f>統計カウント資料!AD134</f>
        <v>0</v>
      </c>
      <c r="T21" s="183">
        <f>統計カウント資料!AE134</f>
        <v>1</v>
      </c>
      <c r="U21" s="183">
        <f t="shared" si="20"/>
        <v>0</v>
      </c>
      <c r="V21" s="183">
        <f>統計カウント資料!AF134</f>
        <v>0</v>
      </c>
      <c r="W21" s="183">
        <f>統計カウント資料!AG134</f>
        <v>0</v>
      </c>
      <c r="X21" s="183">
        <f t="shared" si="21"/>
        <v>0</v>
      </c>
      <c r="Y21" s="183">
        <f>統計カウント資料!AH134</f>
        <v>0</v>
      </c>
      <c r="Z21" s="183">
        <f>統計カウント資料!AI134</f>
        <v>0</v>
      </c>
      <c r="AA21" s="183">
        <f t="shared" si="22"/>
        <v>0</v>
      </c>
      <c r="AB21" s="183">
        <f>統計カウント資料!AJ134</f>
        <v>0</v>
      </c>
      <c r="AC21" s="184">
        <f>統計カウント資料!AK134</f>
        <v>0</v>
      </c>
    </row>
    <row r="22" spans="1:29" ht="11.25" customHeight="1" x14ac:dyDescent="0.2">
      <c r="A22" s="261"/>
      <c r="B22" s="173" t="s">
        <v>593</v>
      </c>
      <c r="C22" s="183">
        <f t="shared" si="13"/>
        <v>7</v>
      </c>
      <c r="D22" s="183">
        <f t="shared" si="14"/>
        <v>6</v>
      </c>
      <c r="E22" s="183">
        <f t="shared" si="15"/>
        <v>6</v>
      </c>
      <c r="F22" s="183">
        <f>統計カウント資料!V142</f>
        <v>0</v>
      </c>
      <c r="G22" s="183">
        <f>統計カウント資料!W142</f>
        <v>6</v>
      </c>
      <c r="H22" s="183">
        <f t="shared" si="16"/>
        <v>0</v>
      </c>
      <c r="I22" s="183">
        <f>統計カウント資料!X142</f>
        <v>0</v>
      </c>
      <c r="J22" s="183">
        <f>統計カウント資料!Y142</f>
        <v>0</v>
      </c>
      <c r="K22" s="183">
        <f t="shared" si="17"/>
        <v>0</v>
      </c>
      <c r="L22" s="183">
        <f>統計カウント資料!Z142</f>
        <v>0</v>
      </c>
      <c r="M22" s="183">
        <f>統計カウント資料!AA142</f>
        <v>0</v>
      </c>
      <c r="N22" s="183">
        <f t="shared" si="18"/>
        <v>0</v>
      </c>
      <c r="O22" s="183">
        <f>統計カウント資料!AB142</f>
        <v>0</v>
      </c>
      <c r="P22" s="183">
        <f>統計カウント資料!AC142</f>
        <v>0</v>
      </c>
      <c r="Q22" s="183">
        <f t="shared" si="23"/>
        <v>1</v>
      </c>
      <c r="R22" s="183">
        <f t="shared" si="19"/>
        <v>0</v>
      </c>
      <c r="S22" s="183">
        <f>統計カウント資料!AD142</f>
        <v>0</v>
      </c>
      <c r="T22" s="183">
        <f>統計カウント資料!AE142</f>
        <v>0</v>
      </c>
      <c r="U22" s="183">
        <f t="shared" si="20"/>
        <v>0</v>
      </c>
      <c r="V22" s="183">
        <f>統計カウント資料!AF142</f>
        <v>0</v>
      </c>
      <c r="W22" s="183">
        <f>統計カウント資料!AG142</f>
        <v>0</v>
      </c>
      <c r="X22" s="183">
        <f t="shared" si="21"/>
        <v>1</v>
      </c>
      <c r="Y22" s="183">
        <f>統計カウント資料!AH142</f>
        <v>1</v>
      </c>
      <c r="Z22" s="183">
        <f>統計カウント資料!AI142</f>
        <v>0</v>
      </c>
      <c r="AA22" s="183">
        <f t="shared" si="22"/>
        <v>0</v>
      </c>
      <c r="AB22" s="183">
        <f>統計カウント資料!AJ142</f>
        <v>0</v>
      </c>
      <c r="AC22" s="184">
        <f>統計カウント資料!AK142</f>
        <v>0</v>
      </c>
    </row>
    <row r="23" spans="1:29" ht="11.25" customHeight="1" x14ac:dyDescent="0.2">
      <c r="A23" s="261"/>
      <c r="B23" s="173" t="s">
        <v>594</v>
      </c>
      <c r="C23" s="183">
        <f t="shared" si="13"/>
        <v>1</v>
      </c>
      <c r="D23" s="183">
        <f t="shared" si="14"/>
        <v>1</v>
      </c>
      <c r="E23" s="183">
        <f t="shared" si="15"/>
        <v>1</v>
      </c>
      <c r="F23" s="183">
        <f>統計カウント資料!V158</f>
        <v>0</v>
      </c>
      <c r="G23" s="183">
        <f>統計カウント資料!W158</f>
        <v>1</v>
      </c>
      <c r="H23" s="183">
        <f t="shared" si="16"/>
        <v>0</v>
      </c>
      <c r="I23" s="183">
        <f>統計カウント資料!X158</f>
        <v>0</v>
      </c>
      <c r="J23" s="183">
        <f>統計カウント資料!Y158</f>
        <v>0</v>
      </c>
      <c r="K23" s="183">
        <f t="shared" si="17"/>
        <v>0</v>
      </c>
      <c r="L23" s="183">
        <f>統計カウント資料!Z158</f>
        <v>0</v>
      </c>
      <c r="M23" s="183">
        <f>統計カウント資料!AA158</f>
        <v>0</v>
      </c>
      <c r="N23" s="183">
        <f t="shared" si="18"/>
        <v>0</v>
      </c>
      <c r="O23" s="183">
        <f>統計カウント資料!AB158</f>
        <v>0</v>
      </c>
      <c r="P23" s="183">
        <f>統計カウント資料!AC158</f>
        <v>0</v>
      </c>
      <c r="Q23" s="183">
        <v>0</v>
      </c>
      <c r="R23" s="183">
        <f t="shared" si="19"/>
        <v>0</v>
      </c>
      <c r="S23" s="183">
        <f>統計カウント資料!AD158</f>
        <v>0</v>
      </c>
      <c r="T23" s="183">
        <f>統計カウント資料!AE158</f>
        <v>0</v>
      </c>
      <c r="U23" s="183">
        <f t="shared" si="20"/>
        <v>0</v>
      </c>
      <c r="V23" s="183">
        <f>統計カウント資料!AF158</f>
        <v>0</v>
      </c>
      <c r="W23" s="183">
        <f>統計カウント資料!AG158</f>
        <v>0</v>
      </c>
      <c r="X23" s="183">
        <f t="shared" si="21"/>
        <v>0</v>
      </c>
      <c r="Y23" s="183">
        <f>統計カウント資料!AH158</f>
        <v>0</v>
      </c>
      <c r="Z23" s="183">
        <f>統計カウント資料!AI158</f>
        <v>0</v>
      </c>
      <c r="AA23" s="183">
        <f t="shared" si="22"/>
        <v>0</v>
      </c>
      <c r="AB23" s="183">
        <f>統計カウント資料!AJ158</f>
        <v>0</v>
      </c>
      <c r="AC23" s="184">
        <f>統計カウント資料!AK158</f>
        <v>0</v>
      </c>
    </row>
    <row r="24" spans="1:29" ht="11.25" customHeight="1" x14ac:dyDescent="0.2">
      <c r="A24" s="261"/>
      <c r="B24" s="173" t="s">
        <v>595</v>
      </c>
      <c r="C24" s="183">
        <f>SUM(D24+Q24)</f>
        <v>3</v>
      </c>
      <c r="D24" s="183">
        <f>SUM(E24+H24+K24+N24)</f>
        <v>3</v>
      </c>
      <c r="E24" s="183">
        <f>SUM(F24:G24)</f>
        <v>2</v>
      </c>
      <c r="F24" s="183">
        <f>統計カウント資料!V162</f>
        <v>0</v>
      </c>
      <c r="G24" s="183">
        <f>統計カウント資料!W162</f>
        <v>2</v>
      </c>
      <c r="H24" s="183">
        <f>SUM(I24:J24)</f>
        <v>0</v>
      </c>
      <c r="I24" s="183">
        <f>統計カウント資料!X162</f>
        <v>0</v>
      </c>
      <c r="J24" s="183">
        <f>統計カウント資料!Y162</f>
        <v>0</v>
      </c>
      <c r="K24" s="183">
        <f>SUM(L24:M24)</f>
        <v>1</v>
      </c>
      <c r="L24" s="183">
        <f>統計カウント資料!Z162</f>
        <v>0</v>
      </c>
      <c r="M24" s="183">
        <f>統計カウント資料!AA162</f>
        <v>1</v>
      </c>
      <c r="N24" s="183">
        <f>SUM(O24:P24)</f>
        <v>0</v>
      </c>
      <c r="O24" s="183">
        <f>統計カウント資料!AB162</f>
        <v>0</v>
      </c>
      <c r="P24" s="183">
        <f>統計カウント資料!AC162</f>
        <v>0</v>
      </c>
      <c r="Q24" s="183">
        <v>0</v>
      </c>
      <c r="R24" s="183">
        <f>SUM(S24:T24)</f>
        <v>0</v>
      </c>
      <c r="S24" s="183">
        <f>統計カウント資料!AD162</f>
        <v>0</v>
      </c>
      <c r="T24" s="183">
        <f>統計カウント資料!AE162</f>
        <v>0</v>
      </c>
      <c r="U24" s="183">
        <f>SUM(V24:W24)</f>
        <v>0</v>
      </c>
      <c r="V24" s="183">
        <f>統計カウント資料!AF162</f>
        <v>0</v>
      </c>
      <c r="W24" s="183">
        <f>統計カウント資料!AG162</f>
        <v>0</v>
      </c>
      <c r="X24" s="183">
        <f>SUM(Y24:Z24)</f>
        <v>0</v>
      </c>
      <c r="Y24" s="183">
        <f>統計カウント資料!AH162</f>
        <v>0</v>
      </c>
      <c r="Z24" s="183">
        <f>統計カウント資料!AI162</f>
        <v>0</v>
      </c>
      <c r="AA24" s="183">
        <f>SUM(AB24:AC24)</f>
        <v>0</v>
      </c>
      <c r="AB24" s="183">
        <f>統計カウント資料!AJ162</f>
        <v>0</v>
      </c>
      <c r="AC24" s="184">
        <f>統計カウント資料!AK162</f>
        <v>0</v>
      </c>
    </row>
    <row r="25" spans="1:29" ht="11.25" customHeight="1" x14ac:dyDescent="0.2">
      <c r="A25" s="261"/>
      <c r="B25" s="173" t="s">
        <v>571</v>
      </c>
      <c r="C25" s="183">
        <f>SUM(C16:C24)</f>
        <v>51</v>
      </c>
      <c r="D25" s="183">
        <f>SUM(D16:D24)</f>
        <v>40</v>
      </c>
      <c r="E25" s="183">
        <f>SUM(E16:E24)</f>
        <v>30</v>
      </c>
      <c r="F25" s="183">
        <f t="shared" ref="F25:P25" si="24">SUM(F16:F24)</f>
        <v>0</v>
      </c>
      <c r="G25" s="183">
        <f t="shared" si="24"/>
        <v>30</v>
      </c>
      <c r="H25" s="183">
        <f t="shared" si="24"/>
        <v>0</v>
      </c>
      <c r="I25" s="183">
        <f t="shared" si="24"/>
        <v>0</v>
      </c>
      <c r="J25" s="183">
        <f t="shared" si="24"/>
        <v>0</v>
      </c>
      <c r="K25" s="183">
        <f t="shared" si="24"/>
        <v>9</v>
      </c>
      <c r="L25" s="183">
        <f t="shared" si="24"/>
        <v>2</v>
      </c>
      <c r="M25" s="183">
        <f t="shared" si="24"/>
        <v>7</v>
      </c>
      <c r="N25" s="183">
        <f t="shared" si="24"/>
        <v>1</v>
      </c>
      <c r="O25" s="183">
        <f t="shared" si="24"/>
        <v>0</v>
      </c>
      <c r="P25" s="183">
        <f t="shared" si="24"/>
        <v>1</v>
      </c>
      <c r="Q25" s="183">
        <f>SUM(Q16:Q24)</f>
        <v>11</v>
      </c>
      <c r="R25" s="183">
        <f t="shared" ref="R25:AC25" si="25">SUM(R16:R24)</f>
        <v>4</v>
      </c>
      <c r="S25" s="183">
        <f t="shared" si="25"/>
        <v>0</v>
      </c>
      <c r="T25" s="183">
        <f t="shared" si="25"/>
        <v>4</v>
      </c>
      <c r="U25" s="183">
        <f t="shared" si="25"/>
        <v>0</v>
      </c>
      <c r="V25" s="183">
        <f t="shared" si="25"/>
        <v>0</v>
      </c>
      <c r="W25" s="183">
        <f t="shared" si="25"/>
        <v>0</v>
      </c>
      <c r="X25" s="183">
        <f t="shared" si="25"/>
        <v>6</v>
      </c>
      <c r="Y25" s="183">
        <f t="shared" si="25"/>
        <v>5</v>
      </c>
      <c r="Z25" s="183">
        <f t="shared" si="25"/>
        <v>1</v>
      </c>
      <c r="AA25" s="183">
        <f t="shared" si="25"/>
        <v>1</v>
      </c>
      <c r="AB25" s="183">
        <f t="shared" si="25"/>
        <v>0</v>
      </c>
      <c r="AC25" s="184">
        <f t="shared" si="25"/>
        <v>1</v>
      </c>
    </row>
    <row r="26" spans="1:29" ht="11.25" customHeight="1" x14ac:dyDescent="0.2">
      <c r="A26" s="257" t="s">
        <v>789</v>
      </c>
      <c r="B26" s="174" t="s">
        <v>597</v>
      </c>
      <c r="C26" s="185">
        <f>SUM(D26+Q26)</f>
        <v>31</v>
      </c>
      <c r="D26" s="185">
        <f>SUM(E26+H26+K26+N26)</f>
        <v>24</v>
      </c>
      <c r="E26" s="185">
        <f>SUM(F26:G26)</f>
        <v>21</v>
      </c>
      <c r="F26" s="185">
        <f>統計カウント資料!V126</f>
        <v>0</v>
      </c>
      <c r="G26" s="185">
        <f>統計カウント資料!W126</f>
        <v>21</v>
      </c>
      <c r="H26" s="185">
        <f>SUM(I26:J26)</f>
        <v>0</v>
      </c>
      <c r="I26" s="185">
        <f>統計カウント資料!X126</f>
        <v>0</v>
      </c>
      <c r="J26" s="185">
        <f>統計カウント資料!Y126</f>
        <v>0</v>
      </c>
      <c r="K26" s="185">
        <f>SUM(L26:M26)</f>
        <v>2</v>
      </c>
      <c r="L26" s="185">
        <f>統計カウント資料!Z126</f>
        <v>0</v>
      </c>
      <c r="M26" s="185">
        <f>統計カウント資料!AA126</f>
        <v>2</v>
      </c>
      <c r="N26" s="185">
        <f>SUM(O26:P26)</f>
        <v>1</v>
      </c>
      <c r="O26" s="185">
        <f>統計カウント資料!AB126</f>
        <v>0</v>
      </c>
      <c r="P26" s="185">
        <f>統計カウント資料!AC126</f>
        <v>1</v>
      </c>
      <c r="Q26" s="185">
        <f>SUM(R26+U26+X26+AA26)</f>
        <v>7</v>
      </c>
      <c r="R26" s="185">
        <f>SUM(S26:T26)</f>
        <v>4</v>
      </c>
      <c r="S26" s="185">
        <f>統計カウント資料!AD126</f>
        <v>1</v>
      </c>
      <c r="T26" s="185">
        <f>統計カウント資料!AE126</f>
        <v>3</v>
      </c>
      <c r="U26" s="185">
        <f>SUM(V26:W26)</f>
        <v>0</v>
      </c>
      <c r="V26" s="185">
        <f>統計カウント資料!AF126</f>
        <v>0</v>
      </c>
      <c r="W26" s="185">
        <f>統計カウント資料!AG126</f>
        <v>0</v>
      </c>
      <c r="X26" s="185">
        <f>SUM(Y26:Z26)</f>
        <v>2</v>
      </c>
      <c r="Y26" s="185">
        <f>統計カウント資料!AH126</f>
        <v>1</v>
      </c>
      <c r="Z26" s="185">
        <f>統計カウント資料!AI126</f>
        <v>1</v>
      </c>
      <c r="AA26" s="185">
        <f>SUM(AB26:AC26)</f>
        <v>1</v>
      </c>
      <c r="AB26" s="185">
        <f>統計カウント資料!AJ126</f>
        <v>1</v>
      </c>
      <c r="AC26" s="186">
        <f>統計カウント資料!AK126</f>
        <v>0</v>
      </c>
    </row>
    <row r="27" spans="1:29" ht="11.25" customHeight="1" x14ac:dyDescent="0.2">
      <c r="A27" s="258"/>
      <c r="B27" s="175" t="s">
        <v>596</v>
      </c>
      <c r="C27" s="187">
        <f>SUM(C26)</f>
        <v>31</v>
      </c>
      <c r="D27" s="187">
        <f>SUM(D26)</f>
        <v>24</v>
      </c>
      <c r="E27" s="187">
        <f>SUM(E26)</f>
        <v>21</v>
      </c>
      <c r="F27" s="187">
        <f t="shared" ref="F27:AC27" si="26">SUM(F26)</f>
        <v>0</v>
      </c>
      <c r="G27" s="187">
        <f t="shared" si="26"/>
        <v>21</v>
      </c>
      <c r="H27" s="187">
        <f t="shared" si="26"/>
        <v>0</v>
      </c>
      <c r="I27" s="187">
        <f t="shared" si="26"/>
        <v>0</v>
      </c>
      <c r="J27" s="187">
        <f t="shared" si="26"/>
        <v>0</v>
      </c>
      <c r="K27" s="187">
        <f t="shared" si="26"/>
        <v>2</v>
      </c>
      <c r="L27" s="187">
        <f t="shared" si="26"/>
        <v>0</v>
      </c>
      <c r="M27" s="187">
        <f t="shared" si="26"/>
        <v>2</v>
      </c>
      <c r="N27" s="187">
        <f t="shared" si="26"/>
        <v>1</v>
      </c>
      <c r="O27" s="187">
        <f t="shared" si="26"/>
        <v>0</v>
      </c>
      <c r="P27" s="187">
        <f t="shared" si="26"/>
        <v>1</v>
      </c>
      <c r="Q27" s="187">
        <f t="shared" si="26"/>
        <v>7</v>
      </c>
      <c r="R27" s="187">
        <f t="shared" si="26"/>
        <v>4</v>
      </c>
      <c r="S27" s="187">
        <f t="shared" si="26"/>
        <v>1</v>
      </c>
      <c r="T27" s="187">
        <f t="shared" si="26"/>
        <v>3</v>
      </c>
      <c r="U27" s="187">
        <f t="shared" si="26"/>
        <v>0</v>
      </c>
      <c r="V27" s="187">
        <f t="shared" si="26"/>
        <v>0</v>
      </c>
      <c r="W27" s="187">
        <f t="shared" si="26"/>
        <v>0</v>
      </c>
      <c r="X27" s="187">
        <f t="shared" si="26"/>
        <v>2</v>
      </c>
      <c r="Y27" s="187">
        <f t="shared" si="26"/>
        <v>1</v>
      </c>
      <c r="Z27" s="187">
        <f t="shared" si="26"/>
        <v>1</v>
      </c>
      <c r="AA27" s="187">
        <f t="shared" si="26"/>
        <v>1</v>
      </c>
      <c r="AB27" s="187">
        <f t="shared" si="26"/>
        <v>1</v>
      </c>
      <c r="AC27" s="188">
        <f t="shared" si="26"/>
        <v>0</v>
      </c>
    </row>
    <row r="28" spans="1:29" ht="11.25" customHeight="1" x14ac:dyDescent="0.2">
      <c r="A28" s="261" t="s">
        <v>790</v>
      </c>
      <c r="B28" s="173" t="s">
        <v>598</v>
      </c>
      <c r="C28" s="183">
        <f t="shared" ref="C28:C34" si="27">SUM(D28+Q28)</f>
        <v>3</v>
      </c>
      <c r="D28" s="183">
        <f t="shared" ref="D28:D34" si="28">SUM(E28+H28+K28+N28)</f>
        <v>3</v>
      </c>
      <c r="E28" s="183">
        <f t="shared" ref="E28:E34" si="29">SUM(F28:G28)</f>
        <v>1</v>
      </c>
      <c r="F28" s="183">
        <f>統計カウント資料!V146</f>
        <v>0</v>
      </c>
      <c r="G28" s="183">
        <f>統計カウント資料!W146</f>
        <v>1</v>
      </c>
      <c r="H28" s="183">
        <f>SUM(I28+J28)</f>
        <v>1</v>
      </c>
      <c r="I28" s="183">
        <f>統計カウント資料!X146</f>
        <v>1</v>
      </c>
      <c r="J28" s="183">
        <f>統計カウント資料!Y146</f>
        <v>0</v>
      </c>
      <c r="K28" s="183">
        <f t="shared" ref="K28:K34" si="30">SUM(L28:M28)</f>
        <v>1</v>
      </c>
      <c r="L28" s="183">
        <f>統計カウント資料!Z146</f>
        <v>0</v>
      </c>
      <c r="M28" s="183">
        <f>統計カウント資料!AA146</f>
        <v>1</v>
      </c>
      <c r="N28" s="183">
        <f>SUM(O28:P28)</f>
        <v>0</v>
      </c>
      <c r="O28" s="183">
        <f>統計カウント資料!AB146</f>
        <v>0</v>
      </c>
      <c r="P28" s="183">
        <f>統計カウント資料!AC146</f>
        <v>0</v>
      </c>
      <c r="Q28" s="183">
        <v>0</v>
      </c>
      <c r="R28" s="183">
        <f t="shared" ref="R28:R34" si="31">SUM(S28:T28)</f>
        <v>0</v>
      </c>
      <c r="S28" s="183">
        <f>統計カウント資料!AD146</f>
        <v>0</v>
      </c>
      <c r="T28" s="183">
        <f>統計カウント資料!AE146</f>
        <v>0</v>
      </c>
      <c r="U28" s="183">
        <f t="shared" ref="U28:U34" si="32">SUM(V28:W28)</f>
        <v>0</v>
      </c>
      <c r="V28" s="183">
        <f>統計カウント資料!AF146</f>
        <v>0</v>
      </c>
      <c r="W28" s="183">
        <f>統計カウント資料!AG146</f>
        <v>0</v>
      </c>
      <c r="X28" s="183">
        <f t="shared" ref="X28:X34" si="33">SUM(Y28:Z28)</f>
        <v>0</v>
      </c>
      <c r="Y28" s="183">
        <f>統計カウント資料!AH146</f>
        <v>0</v>
      </c>
      <c r="Z28" s="183">
        <f>統計カウント資料!AI146</f>
        <v>0</v>
      </c>
      <c r="AA28" s="183">
        <f t="shared" ref="AA28:AA34" si="34">SUM(AB28:AC28)</f>
        <v>0</v>
      </c>
      <c r="AB28" s="183">
        <f>統計カウント資料!AJ146</f>
        <v>0</v>
      </c>
      <c r="AC28" s="184">
        <f>統計カウント資料!AK146</f>
        <v>0</v>
      </c>
    </row>
    <row r="29" spans="1:29" ht="11.25" customHeight="1" x14ac:dyDescent="0.2">
      <c r="A29" s="261"/>
      <c r="B29" s="173" t="s">
        <v>599</v>
      </c>
      <c r="C29" s="183">
        <f t="shared" si="27"/>
        <v>4</v>
      </c>
      <c r="D29" s="183">
        <f t="shared" si="28"/>
        <v>4</v>
      </c>
      <c r="E29" s="183">
        <f t="shared" si="29"/>
        <v>3</v>
      </c>
      <c r="F29" s="183">
        <f>統計カウント資料!V151</f>
        <v>0</v>
      </c>
      <c r="G29" s="183">
        <f>統計カウント資料!W151</f>
        <v>3</v>
      </c>
      <c r="H29" s="183">
        <v>0</v>
      </c>
      <c r="I29" s="183">
        <f>統計カウント資料!X151</f>
        <v>0</v>
      </c>
      <c r="J29" s="183">
        <f>統計カウント資料!Y151</f>
        <v>0</v>
      </c>
      <c r="K29" s="183">
        <f t="shared" si="30"/>
        <v>1</v>
      </c>
      <c r="L29" s="183">
        <f>統計カウント資料!Z151</f>
        <v>0</v>
      </c>
      <c r="M29" s="183">
        <f>統計カウント資料!AA151</f>
        <v>1</v>
      </c>
      <c r="N29" s="183">
        <v>0</v>
      </c>
      <c r="O29" s="183">
        <f>統計カウント資料!AB151</f>
        <v>0</v>
      </c>
      <c r="P29" s="183">
        <f>統計カウント資料!AC151</f>
        <v>0</v>
      </c>
      <c r="Q29" s="183">
        <v>0</v>
      </c>
      <c r="R29" s="183">
        <f t="shared" si="31"/>
        <v>0</v>
      </c>
      <c r="S29" s="183">
        <f>統計カウント資料!AD151</f>
        <v>0</v>
      </c>
      <c r="T29" s="183">
        <f>統計カウント資料!AE151</f>
        <v>0</v>
      </c>
      <c r="U29" s="183">
        <f t="shared" si="32"/>
        <v>0</v>
      </c>
      <c r="V29" s="183">
        <f>統計カウント資料!AF151</f>
        <v>0</v>
      </c>
      <c r="W29" s="183">
        <f>統計カウント資料!AG151</f>
        <v>0</v>
      </c>
      <c r="X29" s="183">
        <f t="shared" si="33"/>
        <v>0</v>
      </c>
      <c r="Y29" s="183">
        <f>統計カウント資料!AH151</f>
        <v>0</v>
      </c>
      <c r="Z29" s="183">
        <f>統計カウント資料!AI151</f>
        <v>0</v>
      </c>
      <c r="AA29" s="183">
        <f t="shared" si="34"/>
        <v>0</v>
      </c>
      <c r="AB29" s="183">
        <f>統計カウント資料!AJ151</f>
        <v>0</v>
      </c>
      <c r="AC29" s="184">
        <f>統計カウント資料!AK151</f>
        <v>0</v>
      </c>
    </row>
    <row r="30" spans="1:29" ht="11.25" customHeight="1" x14ac:dyDescent="0.2">
      <c r="A30" s="261"/>
      <c r="B30" s="173" t="s">
        <v>600</v>
      </c>
      <c r="C30" s="183">
        <f t="shared" si="27"/>
        <v>4</v>
      </c>
      <c r="D30" s="183">
        <f t="shared" si="28"/>
        <v>3</v>
      </c>
      <c r="E30" s="183">
        <f t="shared" si="29"/>
        <v>2</v>
      </c>
      <c r="F30" s="183">
        <f>統計カウント資料!V156</f>
        <v>0</v>
      </c>
      <c r="G30" s="183">
        <f>統計カウント資料!W156</f>
        <v>2</v>
      </c>
      <c r="H30" s="183">
        <v>0</v>
      </c>
      <c r="I30" s="183">
        <f>統計カウント資料!X156</f>
        <v>0</v>
      </c>
      <c r="J30" s="183">
        <f>統計カウント資料!Y156</f>
        <v>0</v>
      </c>
      <c r="K30" s="183">
        <f t="shared" si="30"/>
        <v>1</v>
      </c>
      <c r="L30" s="183">
        <f>統計カウント資料!Z156</f>
        <v>0</v>
      </c>
      <c r="M30" s="183">
        <f>統計カウント資料!AA156</f>
        <v>1</v>
      </c>
      <c r="N30" s="183">
        <v>0</v>
      </c>
      <c r="O30" s="183">
        <f>統計カウント資料!AB156</f>
        <v>0</v>
      </c>
      <c r="P30" s="183">
        <f>統計カウント資料!AC156</f>
        <v>0</v>
      </c>
      <c r="Q30" s="183">
        <f>SUM(R30+U30+X30+AA30)</f>
        <v>1</v>
      </c>
      <c r="R30" s="183">
        <f t="shared" si="31"/>
        <v>0</v>
      </c>
      <c r="S30" s="183">
        <f>統計カウント資料!AD156</f>
        <v>0</v>
      </c>
      <c r="T30" s="183">
        <f>統計カウント資料!AE156</f>
        <v>0</v>
      </c>
      <c r="U30" s="183">
        <f t="shared" si="32"/>
        <v>0</v>
      </c>
      <c r="V30" s="183">
        <f>統計カウント資料!AF156</f>
        <v>0</v>
      </c>
      <c r="W30" s="183">
        <f>統計カウント資料!AG156</f>
        <v>0</v>
      </c>
      <c r="X30" s="183">
        <f t="shared" si="33"/>
        <v>1</v>
      </c>
      <c r="Y30" s="183">
        <f>統計カウント資料!AH156</f>
        <v>1</v>
      </c>
      <c r="Z30" s="183">
        <f>統計カウント資料!AI156</f>
        <v>0</v>
      </c>
      <c r="AA30" s="183">
        <f t="shared" si="34"/>
        <v>0</v>
      </c>
      <c r="AB30" s="183">
        <f>統計カウント資料!AJ156</f>
        <v>0</v>
      </c>
      <c r="AC30" s="184">
        <f>統計カウント資料!AK156</f>
        <v>0</v>
      </c>
    </row>
    <row r="31" spans="1:29" ht="11.25" customHeight="1" x14ac:dyDescent="0.2">
      <c r="A31" s="261"/>
      <c r="B31" s="173" t="s">
        <v>601</v>
      </c>
      <c r="C31" s="183">
        <f t="shared" si="27"/>
        <v>4</v>
      </c>
      <c r="D31" s="183">
        <f t="shared" si="28"/>
        <v>3</v>
      </c>
      <c r="E31" s="183">
        <f t="shared" si="29"/>
        <v>2</v>
      </c>
      <c r="F31" s="183">
        <f>統計カウント資料!V168</f>
        <v>0</v>
      </c>
      <c r="G31" s="183">
        <f>統計カウント資料!W168</f>
        <v>2</v>
      </c>
      <c r="H31" s="183">
        <v>0</v>
      </c>
      <c r="I31" s="183">
        <f>統計カウント資料!X168</f>
        <v>0</v>
      </c>
      <c r="J31" s="183">
        <f>統計カウント資料!Y168</f>
        <v>0</v>
      </c>
      <c r="K31" s="183">
        <f t="shared" si="30"/>
        <v>1</v>
      </c>
      <c r="L31" s="183">
        <f>統計カウント資料!Z168</f>
        <v>0</v>
      </c>
      <c r="M31" s="183">
        <f>統計カウント資料!AA168</f>
        <v>1</v>
      </c>
      <c r="N31" s="183">
        <v>0</v>
      </c>
      <c r="O31" s="183">
        <f>統計カウント資料!AB168</f>
        <v>0</v>
      </c>
      <c r="P31" s="183">
        <f>統計カウント資料!AC168</f>
        <v>0</v>
      </c>
      <c r="Q31" s="183">
        <f>SUM(R31+U31+X31+AA31)</f>
        <v>1</v>
      </c>
      <c r="R31" s="183">
        <f t="shared" si="31"/>
        <v>0</v>
      </c>
      <c r="S31" s="183">
        <f>統計カウント資料!AD168</f>
        <v>0</v>
      </c>
      <c r="T31" s="183">
        <f>統計カウント資料!AE168</f>
        <v>0</v>
      </c>
      <c r="U31" s="183">
        <f t="shared" si="32"/>
        <v>0</v>
      </c>
      <c r="V31" s="183">
        <f>統計カウント資料!AF168</f>
        <v>0</v>
      </c>
      <c r="W31" s="183">
        <f>統計カウント資料!AG168</f>
        <v>0</v>
      </c>
      <c r="X31" s="183">
        <f t="shared" si="33"/>
        <v>1</v>
      </c>
      <c r="Y31" s="183">
        <f>統計カウント資料!AH168</f>
        <v>1</v>
      </c>
      <c r="Z31" s="183">
        <f>統計カウント資料!AI168</f>
        <v>0</v>
      </c>
      <c r="AA31" s="183">
        <f t="shared" si="34"/>
        <v>0</v>
      </c>
      <c r="AB31" s="183">
        <f>統計カウント資料!AJ168</f>
        <v>0</v>
      </c>
      <c r="AC31" s="184">
        <f>統計カウント資料!AK168</f>
        <v>0</v>
      </c>
    </row>
    <row r="32" spans="1:29" ht="11.25" customHeight="1" x14ac:dyDescent="0.2">
      <c r="A32" s="261"/>
      <c r="B32" s="173" t="s">
        <v>602</v>
      </c>
      <c r="C32" s="183">
        <f t="shared" si="27"/>
        <v>8</v>
      </c>
      <c r="D32" s="183">
        <f t="shared" si="28"/>
        <v>8</v>
      </c>
      <c r="E32" s="183">
        <f t="shared" si="29"/>
        <v>7</v>
      </c>
      <c r="F32" s="183">
        <f>統計カウント資料!V177</f>
        <v>0</v>
      </c>
      <c r="G32" s="183">
        <f>統計カウント資料!W177</f>
        <v>7</v>
      </c>
      <c r="H32" s="183">
        <v>0</v>
      </c>
      <c r="I32" s="183">
        <f>統計カウント資料!X177</f>
        <v>0</v>
      </c>
      <c r="J32" s="183">
        <f>統計カウント資料!Y177</f>
        <v>0</v>
      </c>
      <c r="K32" s="183">
        <f t="shared" si="30"/>
        <v>1</v>
      </c>
      <c r="L32" s="183">
        <f>統計カウント資料!Z177</f>
        <v>0</v>
      </c>
      <c r="M32" s="183">
        <f>統計カウント資料!AA177</f>
        <v>1</v>
      </c>
      <c r="N32" s="183">
        <v>0</v>
      </c>
      <c r="O32" s="183">
        <f>統計カウント資料!AB177</f>
        <v>0</v>
      </c>
      <c r="P32" s="183">
        <f>統計カウント資料!AC177</f>
        <v>0</v>
      </c>
      <c r="Q32" s="183">
        <v>0</v>
      </c>
      <c r="R32" s="183">
        <f t="shared" si="31"/>
        <v>0</v>
      </c>
      <c r="S32" s="183">
        <f>統計カウント資料!AD177</f>
        <v>0</v>
      </c>
      <c r="T32" s="183">
        <f>統計カウント資料!AE177</f>
        <v>0</v>
      </c>
      <c r="U32" s="183">
        <f t="shared" si="32"/>
        <v>0</v>
      </c>
      <c r="V32" s="183">
        <f>統計カウント資料!AF177</f>
        <v>0</v>
      </c>
      <c r="W32" s="183">
        <f>統計カウント資料!AG177</f>
        <v>0</v>
      </c>
      <c r="X32" s="183">
        <f t="shared" si="33"/>
        <v>0</v>
      </c>
      <c r="Y32" s="183">
        <f>統計カウント資料!AH177</f>
        <v>0</v>
      </c>
      <c r="Z32" s="183">
        <f>統計カウント資料!AI177</f>
        <v>0</v>
      </c>
      <c r="AA32" s="183">
        <f t="shared" si="34"/>
        <v>0</v>
      </c>
      <c r="AB32" s="183">
        <f>統計カウント資料!AJ177</f>
        <v>0</v>
      </c>
      <c r="AC32" s="184">
        <f>統計カウント資料!AK177</f>
        <v>0</v>
      </c>
    </row>
    <row r="33" spans="1:29" ht="11.25" customHeight="1" x14ac:dyDescent="0.2">
      <c r="A33" s="261"/>
      <c r="B33" s="173" t="s">
        <v>603</v>
      </c>
      <c r="C33" s="183">
        <f t="shared" si="27"/>
        <v>17</v>
      </c>
      <c r="D33" s="183">
        <f t="shared" si="28"/>
        <v>16</v>
      </c>
      <c r="E33" s="183">
        <f t="shared" si="29"/>
        <v>13</v>
      </c>
      <c r="F33" s="183">
        <f>統計カウント資料!V195</f>
        <v>1</v>
      </c>
      <c r="G33" s="183">
        <f>統計カウント資料!W195</f>
        <v>12</v>
      </c>
      <c r="H33" s="183">
        <v>0</v>
      </c>
      <c r="I33" s="183">
        <f>統計カウント資料!X195</f>
        <v>0</v>
      </c>
      <c r="J33" s="183">
        <f>統計カウント資料!Y195</f>
        <v>0</v>
      </c>
      <c r="K33" s="183">
        <f t="shared" si="30"/>
        <v>2</v>
      </c>
      <c r="L33" s="183">
        <f>統計カウント資料!Z195</f>
        <v>0</v>
      </c>
      <c r="M33" s="183">
        <f>統計カウント資料!AA195</f>
        <v>2</v>
      </c>
      <c r="N33" s="183">
        <f>SUM(O33+P33)</f>
        <v>1</v>
      </c>
      <c r="O33" s="183">
        <f>統計カウント資料!AB195</f>
        <v>0</v>
      </c>
      <c r="P33" s="183">
        <f>統計カウント資料!AC195</f>
        <v>1</v>
      </c>
      <c r="Q33" s="183">
        <f>SUM(R33+U33+X33+AA33)</f>
        <v>1</v>
      </c>
      <c r="R33" s="183">
        <f t="shared" si="31"/>
        <v>0</v>
      </c>
      <c r="S33" s="183">
        <f>統計カウント資料!AD195</f>
        <v>0</v>
      </c>
      <c r="T33" s="183">
        <f>統計カウント資料!AE195</f>
        <v>0</v>
      </c>
      <c r="U33" s="183">
        <f t="shared" si="32"/>
        <v>0</v>
      </c>
      <c r="V33" s="183">
        <f>統計カウント資料!AF195</f>
        <v>0</v>
      </c>
      <c r="W33" s="183">
        <f>統計カウント資料!AG195</f>
        <v>0</v>
      </c>
      <c r="X33" s="183">
        <f t="shared" si="33"/>
        <v>1</v>
      </c>
      <c r="Y33" s="183">
        <f>統計カウント資料!AH195</f>
        <v>1</v>
      </c>
      <c r="Z33" s="183">
        <f>統計カウント資料!AI195</f>
        <v>0</v>
      </c>
      <c r="AA33" s="183">
        <f t="shared" si="34"/>
        <v>0</v>
      </c>
      <c r="AB33" s="183">
        <f>統計カウント資料!AJ195</f>
        <v>0</v>
      </c>
      <c r="AC33" s="184">
        <f>統計カウント資料!AK195</f>
        <v>0</v>
      </c>
    </row>
    <row r="34" spans="1:29" ht="11.25" customHeight="1" x14ac:dyDescent="0.2">
      <c r="A34" s="261"/>
      <c r="B34" s="173" t="s">
        <v>604</v>
      </c>
      <c r="C34" s="183">
        <f t="shared" si="27"/>
        <v>4</v>
      </c>
      <c r="D34" s="183">
        <f t="shared" si="28"/>
        <v>4</v>
      </c>
      <c r="E34" s="183">
        <f t="shared" si="29"/>
        <v>3</v>
      </c>
      <c r="F34" s="183">
        <f>統計カウント資料!V200</f>
        <v>0</v>
      </c>
      <c r="G34" s="183">
        <f>統計カウント資料!W200</f>
        <v>3</v>
      </c>
      <c r="H34" s="183">
        <v>0</v>
      </c>
      <c r="I34" s="183">
        <f>統計カウント資料!X200</f>
        <v>0</v>
      </c>
      <c r="J34" s="183">
        <f>統計カウント資料!Y200</f>
        <v>0</v>
      </c>
      <c r="K34" s="183">
        <f t="shared" si="30"/>
        <v>1</v>
      </c>
      <c r="L34" s="183">
        <f>統計カウント資料!Z200</f>
        <v>1</v>
      </c>
      <c r="M34" s="183">
        <f>統計カウント資料!AA200</f>
        <v>0</v>
      </c>
      <c r="N34" s="183">
        <v>0</v>
      </c>
      <c r="O34" s="183">
        <f>統計カウント資料!AB200</f>
        <v>0</v>
      </c>
      <c r="P34" s="183">
        <f>統計カウント資料!AC200</f>
        <v>0</v>
      </c>
      <c r="Q34" s="183">
        <v>0</v>
      </c>
      <c r="R34" s="183">
        <f t="shared" si="31"/>
        <v>0</v>
      </c>
      <c r="S34" s="183">
        <f>統計カウント資料!AD200</f>
        <v>0</v>
      </c>
      <c r="T34" s="183">
        <f>統計カウント資料!AE200</f>
        <v>0</v>
      </c>
      <c r="U34" s="183">
        <f t="shared" si="32"/>
        <v>0</v>
      </c>
      <c r="V34" s="183">
        <f>統計カウント資料!AF200</f>
        <v>0</v>
      </c>
      <c r="W34" s="183">
        <f>統計カウント資料!AG200</f>
        <v>0</v>
      </c>
      <c r="X34" s="183">
        <f t="shared" si="33"/>
        <v>0</v>
      </c>
      <c r="Y34" s="183">
        <f>統計カウント資料!AH200</f>
        <v>0</v>
      </c>
      <c r="Z34" s="183">
        <f>統計カウント資料!AI200</f>
        <v>0</v>
      </c>
      <c r="AA34" s="183">
        <f t="shared" si="34"/>
        <v>0</v>
      </c>
      <c r="AB34" s="183">
        <f>統計カウント資料!AJ200</f>
        <v>0</v>
      </c>
      <c r="AC34" s="184">
        <f>統計カウント資料!AK200</f>
        <v>0</v>
      </c>
    </row>
    <row r="35" spans="1:29" ht="11.25" customHeight="1" x14ac:dyDescent="0.2">
      <c r="A35" s="261"/>
      <c r="B35" s="173" t="s">
        <v>571</v>
      </c>
      <c r="C35" s="183">
        <f>SUM(C28:C34)</f>
        <v>44</v>
      </c>
      <c r="D35" s="183">
        <f>SUM(D28:D34)</f>
        <v>41</v>
      </c>
      <c r="E35" s="183">
        <f t="shared" ref="E35:AC35" si="35">SUM(E28:E34)</f>
        <v>31</v>
      </c>
      <c r="F35" s="183">
        <f t="shared" si="35"/>
        <v>1</v>
      </c>
      <c r="G35" s="183">
        <f t="shared" si="35"/>
        <v>30</v>
      </c>
      <c r="H35" s="183">
        <f t="shared" si="35"/>
        <v>1</v>
      </c>
      <c r="I35" s="183">
        <f t="shared" si="35"/>
        <v>1</v>
      </c>
      <c r="J35" s="183">
        <f>SUM(J28:J34)</f>
        <v>0</v>
      </c>
      <c r="K35" s="183">
        <f>SUM(K28:K34)</f>
        <v>8</v>
      </c>
      <c r="L35" s="183">
        <f t="shared" si="35"/>
        <v>1</v>
      </c>
      <c r="M35" s="183">
        <f t="shared" si="35"/>
        <v>7</v>
      </c>
      <c r="N35" s="183">
        <f t="shared" si="35"/>
        <v>1</v>
      </c>
      <c r="O35" s="183">
        <f t="shared" si="35"/>
        <v>0</v>
      </c>
      <c r="P35" s="183">
        <f t="shared" si="35"/>
        <v>1</v>
      </c>
      <c r="Q35" s="183">
        <f t="shared" si="35"/>
        <v>3</v>
      </c>
      <c r="R35" s="183">
        <f t="shared" si="35"/>
        <v>0</v>
      </c>
      <c r="S35" s="183">
        <f t="shared" si="35"/>
        <v>0</v>
      </c>
      <c r="T35" s="183">
        <f t="shared" si="35"/>
        <v>0</v>
      </c>
      <c r="U35" s="183">
        <f t="shared" si="35"/>
        <v>0</v>
      </c>
      <c r="V35" s="183">
        <f t="shared" si="35"/>
        <v>0</v>
      </c>
      <c r="W35" s="183">
        <f t="shared" si="35"/>
        <v>0</v>
      </c>
      <c r="X35" s="183">
        <f>SUM(X28:X34)</f>
        <v>3</v>
      </c>
      <c r="Y35" s="183">
        <f t="shared" si="35"/>
        <v>3</v>
      </c>
      <c r="Z35" s="183">
        <f t="shared" si="35"/>
        <v>0</v>
      </c>
      <c r="AA35" s="183">
        <f t="shared" si="35"/>
        <v>0</v>
      </c>
      <c r="AB35" s="183">
        <f t="shared" si="35"/>
        <v>0</v>
      </c>
      <c r="AC35" s="184">
        <f t="shared" si="35"/>
        <v>0</v>
      </c>
    </row>
    <row r="36" spans="1:29" ht="11.25" customHeight="1" x14ac:dyDescent="0.2">
      <c r="A36" s="257" t="s">
        <v>791</v>
      </c>
      <c r="B36" s="174" t="s">
        <v>605</v>
      </c>
      <c r="C36" s="185">
        <f t="shared" ref="C36:C50" si="36">SUM(D36+Q36)</f>
        <v>3</v>
      </c>
      <c r="D36" s="185">
        <f t="shared" ref="D36:D43" si="37">SUM(E36+H36+K36+N36)</f>
        <v>2</v>
      </c>
      <c r="E36" s="185">
        <f>SUM(F36:G36)</f>
        <v>0</v>
      </c>
      <c r="F36" s="185">
        <f>統計カウント資料!V205</f>
        <v>0</v>
      </c>
      <c r="G36" s="185">
        <f>統計カウント資料!W205</f>
        <v>0</v>
      </c>
      <c r="H36" s="185">
        <f>SUM(I36:J36)</f>
        <v>0</v>
      </c>
      <c r="I36" s="185">
        <f>統計カウント資料!X205</f>
        <v>0</v>
      </c>
      <c r="J36" s="185">
        <f>統計カウント資料!Y205</f>
        <v>0</v>
      </c>
      <c r="K36" s="185">
        <f>SUM(L36:M36)</f>
        <v>2</v>
      </c>
      <c r="L36" s="185">
        <f>統計カウント資料!Z205</f>
        <v>0</v>
      </c>
      <c r="M36" s="185">
        <f>統計カウント資料!AA205</f>
        <v>2</v>
      </c>
      <c r="N36" s="185">
        <f>SUM(O36:P36)</f>
        <v>0</v>
      </c>
      <c r="O36" s="185">
        <f>統計カウント資料!AB205</f>
        <v>0</v>
      </c>
      <c r="P36" s="185">
        <f>統計カウント資料!AC205</f>
        <v>0</v>
      </c>
      <c r="Q36" s="185">
        <f t="shared" ref="Q36:Q42" si="38">SUM(R36+U36+X36+AA36)</f>
        <v>1</v>
      </c>
      <c r="R36" s="185">
        <f>SUM(S36:T36)</f>
        <v>0</v>
      </c>
      <c r="S36" s="185">
        <f>統計カウント資料!AD205</f>
        <v>0</v>
      </c>
      <c r="T36" s="185">
        <f>統計カウント資料!AE205</f>
        <v>0</v>
      </c>
      <c r="U36" s="185">
        <f>SUM(V36:W36)</f>
        <v>0</v>
      </c>
      <c r="V36" s="185">
        <f>統計カウント資料!AF205</f>
        <v>0</v>
      </c>
      <c r="W36" s="185">
        <f>統計カウント資料!AG205</f>
        <v>0</v>
      </c>
      <c r="X36" s="185">
        <f>SUM(Y36:Z36)</f>
        <v>0</v>
      </c>
      <c r="Y36" s="185">
        <f>統計カウント資料!AH205</f>
        <v>0</v>
      </c>
      <c r="Z36" s="185">
        <f>統計カウント資料!AI205</f>
        <v>0</v>
      </c>
      <c r="AA36" s="185">
        <f>SUM(AB36+AC36)</f>
        <v>1</v>
      </c>
      <c r="AB36" s="185">
        <f>統計カウント資料!AJ205</f>
        <v>0</v>
      </c>
      <c r="AC36" s="186">
        <f>統計カウント資料!AK205</f>
        <v>1</v>
      </c>
    </row>
    <row r="37" spans="1:29" ht="11.25" customHeight="1" x14ac:dyDescent="0.2">
      <c r="A37" s="261"/>
      <c r="B37" s="173" t="s">
        <v>606</v>
      </c>
      <c r="C37" s="183">
        <f t="shared" si="36"/>
        <v>2</v>
      </c>
      <c r="D37" s="183">
        <f t="shared" si="37"/>
        <v>2</v>
      </c>
      <c r="E37" s="183">
        <f t="shared" ref="E37:E43" si="39">SUM(F37:G37)</f>
        <v>1</v>
      </c>
      <c r="F37" s="183">
        <f>統計カウント資料!V208</f>
        <v>0</v>
      </c>
      <c r="G37" s="183">
        <f>統計カウント資料!W208</f>
        <v>1</v>
      </c>
      <c r="H37" s="183">
        <f t="shared" ref="H37:H50" si="40">SUM(I37:J37)</f>
        <v>0</v>
      </c>
      <c r="I37" s="183">
        <f>統計カウント資料!X208</f>
        <v>0</v>
      </c>
      <c r="J37" s="183">
        <f>統計カウント資料!Y208</f>
        <v>0</v>
      </c>
      <c r="K37" s="183">
        <f t="shared" ref="K37:K50" si="41">SUM(L37:M37)</f>
        <v>1</v>
      </c>
      <c r="L37" s="183">
        <f>統計カウント資料!Z208</f>
        <v>0</v>
      </c>
      <c r="M37" s="183">
        <f>統計カウント資料!AA208</f>
        <v>1</v>
      </c>
      <c r="N37" s="183">
        <f t="shared" ref="N37:N50" si="42">SUM(O37:P37)</f>
        <v>0</v>
      </c>
      <c r="O37" s="183">
        <f>統計カウント資料!AB208</f>
        <v>0</v>
      </c>
      <c r="P37" s="183">
        <f>統計カウント資料!AC208</f>
        <v>0</v>
      </c>
      <c r="Q37" s="183">
        <v>0</v>
      </c>
      <c r="R37" s="183">
        <f t="shared" ref="R37:R50" si="43">SUM(S37:T37)</f>
        <v>0</v>
      </c>
      <c r="S37" s="183">
        <f>統計カウント資料!AD208</f>
        <v>0</v>
      </c>
      <c r="T37" s="183">
        <f>統計カウント資料!AE208</f>
        <v>0</v>
      </c>
      <c r="U37" s="183">
        <f t="shared" ref="U37:U50" si="44">SUM(V37:W37)</f>
        <v>0</v>
      </c>
      <c r="V37" s="183">
        <f>統計カウント資料!AF208</f>
        <v>0</v>
      </c>
      <c r="W37" s="183">
        <f>統計カウント資料!AG208</f>
        <v>0</v>
      </c>
      <c r="X37" s="183">
        <f t="shared" ref="X37:X50" si="45">SUM(Y37:Z37)</f>
        <v>0</v>
      </c>
      <c r="Y37" s="183">
        <f>統計カウント資料!AH208</f>
        <v>0</v>
      </c>
      <c r="Z37" s="183">
        <f>統計カウント資料!AI208</f>
        <v>0</v>
      </c>
      <c r="AA37" s="183">
        <f t="shared" ref="AA37:AA50" si="46">SUM(AB37+AC37)</f>
        <v>0</v>
      </c>
      <c r="AB37" s="183">
        <f>統計カウント資料!AJ208</f>
        <v>0</v>
      </c>
      <c r="AC37" s="184">
        <f>統計カウント資料!AK208</f>
        <v>0</v>
      </c>
    </row>
    <row r="38" spans="1:29" ht="11.25" customHeight="1" x14ac:dyDescent="0.2">
      <c r="A38" s="261"/>
      <c r="B38" s="173" t="s">
        <v>607</v>
      </c>
      <c r="C38" s="183">
        <f t="shared" si="36"/>
        <v>13</v>
      </c>
      <c r="D38" s="183">
        <f t="shared" si="37"/>
        <v>9</v>
      </c>
      <c r="E38" s="183">
        <f t="shared" si="39"/>
        <v>5</v>
      </c>
      <c r="F38" s="183">
        <f>統計カウント資料!V222</f>
        <v>0</v>
      </c>
      <c r="G38" s="183">
        <f>統計カウント資料!W222</f>
        <v>5</v>
      </c>
      <c r="H38" s="183">
        <f t="shared" si="40"/>
        <v>1</v>
      </c>
      <c r="I38" s="183">
        <f>統計カウント資料!X222</f>
        <v>0</v>
      </c>
      <c r="J38" s="183">
        <f>統計カウント資料!Y222</f>
        <v>1</v>
      </c>
      <c r="K38" s="183">
        <f t="shared" si="41"/>
        <v>2</v>
      </c>
      <c r="L38" s="183">
        <f>統計カウント資料!Z222</f>
        <v>1</v>
      </c>
      <c r="M38" s="183">
        <f>統計カウント資料!AA222</f>
        <v>1</v>
      </c>
      <c r="N38" s="183">
        <f t="shared" si="42"/>
        <v>1</v>
      </c>
      <c r="O38" s="183">
        <f>統計カウント資料!AB222</f>
        <v>0</v>
      </c>
      <c r="P38" s="183">
        <f>統計カウント資料!AC222</f>
        <v>1</v>
      </c>
      <c r="Q38" s="183">
        <f t="shared" si="38"/>
        <v>4</v>
      </c>
      <c r="R38" s="183">
        <f t="shared" si="43"/>
        <v>0</v>
      </c>
      <c r="S38" s="183">
        <f>統計カウント資料!AD222</f>
        <v>0</v>
      </c>
      <c r="T38" s="183">
        <f>統計カウント資料!AE222</f>
        <v>0</v>
      </c>
      <c r="U38" s="183">
        <f t="shared" si="44"/>
        <v>0</v>
      </c>
      <c r="V38" s="183">
        <f>統計カウント資料!AF222</f>
        <v>0</v>
      </c>
      <c r="W38" s="183">
        <f>統計カウント資料!AG222</f>
        <v>0</v>
      </c>
      <c r="X38" s="183">
        <f t="shared" si="45"/>
        <v>1</v>
      </c>
      <c r="Y38" s="183">
        <f>統計カウント資料!AH222</f>
        <v>0</v>
      </c>
      <c r="Z38" s="183">
        <f>統計カウント資料!AI222</f>
        <v>1</v>
      </c>
      <c r="AA38" s="183">
        <f t="shared" si="46"/>
        <v>3</v>
      </c>
      <c r="AB38" s="183">
        <f>統計カウント資料!AJ222</f>
        <v>0</v>
      </c>
      <c r="AC38" s="184">
        <f>統計カウント資料!AK222</f>
        <v>3</v>
      </c>
    </row>
    <row r="39" spans="1:29" ht="11.25" customHeight="1" x14ac:dyDescent="0.2">
      <c r="A39" s="261"/>
      <c r="B39" s="173" t="s">
        <v>608</v>
      </c>
      <c r="C39" s="183">
        <f t="shared" si="36"/>
        <v>7</v>
      </c>
      <c r="D39" s="183">
        <f t="shared" si="37"/>
        <v>5</v>
      </c>
      <c r="E39" s="183">
        <f t="shared" si="39"/>
        <v>5</v>
      </c>
      <c r="F39" s="183">
        <f>統計カウント資料!V230</f>
        <v>0</v>
      </c>
      <c r="G39" s="183">
        <f>統計カウント資料!W230</f>
        <v>5</v>
      </c>
      <c r="H39" s="183">
        <f t="shared" si="40"/>
        <v>0</v>
      </c>
      <c r="I39" s="183">
        <f>統計カウント資料!X230</f>
        <v>0</v>
      </c>
      <c r="J39" s="183">
        <f>統計カウント資料!Y230</f>
        <v>0</v>
      </c>
      <c r="K39" s="183">
        <f t="shared" si="41"/>
        <v>0</v>
      </c>
      <c r="L39" s="183">
        <f>統計カウント資料!Z230</f>
        <v>0</v>
      </c>
      <c r="M39" s="183">
        <f>統計カウント資料!AA230</f>
        <v>0</v>
      </c>
      <c r="N39" s="183">
        <f t="shared" si="42"/>
        <v>0</v>
      </c>
      <c r="O39" s="183">
        <f>統計カウント資料!AB230</f>
        <v>0</v>
      </c>
      <c r="P39" s="183">
        <f>統計カウント資料!AC230</f>
        <v>0</v>
      </c>
      <c r="Q39" s="183">
        <f t="shared" si="38"/>
        <v>2</v>
      </c>
      <c r="R39" s="183">
        <f t="shared" si="43"/>
        <v>0</v>
      </c>
      <c r="S39" s="183">
        <f>統計カウント資料!AD230</f>
        <v>0</v>
      </c>
      <c r="T39" s="183">
        <f>統計カウント資料!AE230</f>
        <v>0</v>
      </c>
      <c r="U39" s="183">
        <f t="shared" si="44"/>
        <v>0</v>
      </c>
      <c r="V39" s="183">
        <f>統計カウント資料!AF230</f>
        <v>0</v>
      </c>
      <c r="W39" s="183">
        <f>統計カウント資料!AG230</f>
        <v>0</v>
      </c>
      <c r="X39" s="183">
        <f t="shared" si="45"/>
        <v>2</v>
      </c>
      <c r="Y39" s="183">
        <f>統計カウント資料!AH230</f>
        <v>1</v>
      </c>
      <c r="Z39" s="183">
        <f>統計カウント資料!AI230</f>
        <v>1</v>
      </c>
      <c r="AA39" s="183">
        <f t="shared" si="46"/>
        <v>0</v>
      </c>
      <c r="AB39" s="183">
        <f>統計カウント資料!AJ230</f>
        <v>0</v>
      </c>
      <c r="AC39" s="184">
        <f>統計カウント資料!AK230</f>
        <v>0</v>
      </c>
    </row>
    <row r="40" spans="1:29" ht="11.25" customHeight="1" x14ac:dyDescent="0.2">
      <c r="A40" s="261"/>
      <c r="B40" s="173" t="s">
        <v>609</v>
      </c>
      <c r="C40" s="183">
        <f t="shared" si="36"/>
        <v>2</v>
      </c>
      <c r="D40" s="183">
        <f t="shared" si="37"/>
        <v>0</v>
      </c>
      <c r="E40" s="183">
        <f t="shared" si="39"/>
        <v>0</v>
      </c>
      <c r="F40" s="183">
        <f>統計カウント資料!V233</f>
        <v>0</v>
      </c>
      <c r="G40" s="183">
        <f>統計カウント資料!W233</f>
        <v>0</v>
      </c>
      <c r="H40" s="183">
        <f t="shared" si="40"/>
        <v>0</v>
      </c>
      <c r="I40" s="183">
        <f>統計カウント資料!X233</f>
        <v>0</v>
      </c>
      <c r="J40" s="183">
        <f>統計カウント資料!Y233</f>
        <v>0</v>
      </c>
      <c r="K40" s="183">
        <f t="shared" si="41"/>
        <v>0</v>
      </c>
      <c r="L40" s="183">
        <f>統計カウント資料!Z233</f>
        <v>0</v>
      </c>
      <c r="M40" s="183">
        <f>統計カウント資料!AA233</f>
        <v>0</v>
      </c>
      <c r="N40" s="183">
        <f t="shared" si="42"/>
        <v>0</v>
      </c>
      <c r="O40" s="183">
        <f>統計カウント資料!AB233</f>
        <v>0</v>
      </c>
      <c r="P40" s="183">
        <f>統計カウント資料!AC233</f>
        <v>0</v>
      </c>
      <c r="Q40" s="183">
        <f t="shared" si="38"/>
        <v>2</v>
      </c>
      <c r="R40" s="183">
        <f t="shared" si="43"/>
        <v>0</v>
      </c>
      <c r="S40" s="183">
        <f>統計カウント資料!AD233</f>
        <v>0</v>
      </c>
      <c r="T40" s="183">
        <f>統計カウント資料!AE233</f>
        <v>0</v>
      </c>
      <c r="U40" s="183">
        <f t="shared" si="44"/>
        <v>0</v>
      </c>
      <c r="V40" s="183">
        <f>統計カウント資料!AF233</f>
        <v>0</v>
      </c>
      <c r="W40" s="183">
        <f>統計カウント資料!AG233</f>
        <v>0</v>
      </c>
      <c r="X40" s="183">
        <f t="shared" si="45"/>
        <v>1</v>
      </c>
      <c r="Y40" s="183">
        <f>統計カウント資料!AH233</f>
        <v>1</v>
      </c>
      <c r="Z40" s="183">
        <f>統計カウント資料!AI233</f>
        <v>0</v>
      </c>
      <c r="AA40" s="183">
        <f t="shared" si="46"/>
        <v>1</v>
      </c>
      <c r="AB40" s="183">
        <f>統計カウント資料!AJ233</f>
        <v>1</v>
      </c>
      <c r="AC40" s="184">
        <f>統計カウント資料!AK233</f>
        <v>0</v>
      </c>
    </row>
    <row r="41" spans="1:29" ht="11.25" customHeight="1" x14ac:dyDescent="0.2">
      <c r="A41" s="261"/>
      <c r="B41" s="173" t="s">
        <v>573</v>
      </c>
      <c r="C41" s="183">
        <f t="shared" si="36"/>
        <v>1</v>
      </c>
      <c r="D41" s="183">
        <f t="shared" si="37"/>
        <v>0</v>
      </c>
      <c r="E41" s="183">
        <f t="shared" si="39"/>
        <v>0</v>
      </c>
      <c r="F41" s="183">
        <f>統計カウント資料!V235</f>
        <v>0</v>
      </c>
      <c r="G41" s="183">
        <f>統計カウント資料!W235</f>
        <v>0</v>
      </c>
      <c r="H41" s="183">
        <f t="shared" si="40"/>
        <v>0</v>
      </c>
      <c r="I41" s="183">
        <f>統計カウント資料!X235</f>
        <v>0</v>
      </c>
      <c r="J41" s="183">
        <f>統計カウント資料!Y235</f>
        <v>0</v>
      </c>
      <c r="K41" s="183">
        <f t="shared" si="41"/>
        <v>0</v>
      </c>
      <c r="L41" s="183">
        <f>統計カウント資料!Z235</f>
        <v>0</v>
      </c>
      <c r="M41" s="183">
        <f>統計カウント資料!AA235</f>
        <v>0</v>
      </c>
      <c r="N41" s="183">
        <f t="shared" si="42"/>
        <v>0</v>
      </c>
      <c r="O41" s="183">
        <f>統計カウント資料!AB235</f>
        <v>0</v>
      </c>
      <c r="P41" s="183">
        <f>統計カウント資料!AC235</f>
        <v>0</v>
      </c>
      <c r="Q41" s="183">
        <f t="shared" si="38"/>
        <v>1</v>
      </c>
      <c r="R41" s="183">
        <f t="shared" si="43"/>
        <v>0</v>
      </c>
      <c r="S41" s="183">
        <f>統計カウント資料!AD235</f>
        <v>0</v>
      </c>
      <c r="T41" s="183">
        <f>統計カウント資料!AE235</f>
        <v>0</v>
      </c>
      <c r="U41" s="183">
        <f t="shared" si="44"/>
        <v>0</v>
      </c>
      <c r="V41" s="183">
        <f>統計カウント資料!AF235</f>
        <v>0</v>
      </c>
      <c r="W41" s="183">
        <f>統計カウント資料!AG235</f>
        <v>0</v>
      </c>
      <c r="X41" s="183">
        <f t="shared" si="45"/>
        <v>1</v>
      </c>
      <c r="Y41" s="183">
        <f>統計カウント資料!AH235</f>
        <v>1</v>
      </c>
      <c r="Z41" s="183">
        <f>統計カウント資料!AI235</f>
        <v>0</v>
      </c>
      <c r="AA41" s="183">
        <f t="shared" si="46"/>
        <v>0</v>
      </c>
      <c r="AB41" s="183">
        <f>統計カウント資料!AJ235</f>
        <v>0</v>
      </c>
      <c r="AC41" s="184">
        <f>統計カウント資料!AK235</f>
        <v>0</v>
      </c>
    </row>
    <row r="42" spans="1:29" ht="11.25" customHeight="1" x14ac:dyDescent="0.2">
      <c r="A42" s="261"/>
      <c r="B42" s="173" t="s">
        <v>610</v>
      </c>
      <c r="C42" s="183">
        <f t="shared" si="36"/>
        <v>2</v>
      </c>
      <c r="D42" s="183">
        <f t="shared" si="37"/>
        <v>0</v>
      </c>
      <c r="E42" s="183">
        <f t="shared" si="39"/>
        <v>0</v>
      </c>
      <c r="F42" s="183">
        <f>統計カウント資料!V238</f>
        <v>0</v>
      </c>
      <c r="G42" s="183">
        <f>統計カウント資料!W238</f>
        <v>0</v>
      </c>
      <c r="H42" s="183">
        <f t="shared" si="40"/>
        <v>0</v>
      </c>
      <c r="I42" s="183">
        <f>統計カウント資料!X238</f>
        <v>0</v>
      </c>
      <c r="J42" s="183">
        <f>統計カウント資料!Y238</f>
        <v>0</v>
      </c>
      <c r="K42" s="183">
        <f t="shared" si="41"/>
        <v>0</v>
      </c>
      <c r="L42" s="183">
        <f>統計カウント資料!Z238</f>
        <v>0</v>
      </c>
      <c r="M42" s="183">
        <f>統計カウント資料!AA238</f>
        <v>0</v>
      </c>
      <c r="N42" s="183">
        <f t="shared" si="42"/>
        <v>0</v>
      </c>
      <c r="O42" s="183">
        <f>統計カウント資料!AB238</f>
        <v>0</v>
      </c>
      <c r="P42" s="183">
        <f>統計カウント資料!AC238</f>
        <v>0</v>
      </c>
      <c r="Q42" s="183">
        <f t="shared" si="38"/>
        <v>2</v>
      </c>
      <c r="R42" s="183">
        <f t="shared" si="43"/>
        <v>0</v>
      </c>
      <c r="S42" s="183">
        <f>統計カウント資料!AD238</f>
        <v>0</v>
      </c>
      <c r="T42" s="183">
        <f>統計カウント資料!AE238</f>
        <v>0</v>
      </c>
      <c r="U42" s="183">
        <f t="shared" si="44"/>
        <v>0</v>
      </c>
      <c r="V42" s="183">
        <f>統計カウント資料!AF238</f>
        <v>0</v>
      </c>
      <c r="W42" s="183">
        <f>統計カウント資料!AG238</f>
        <v>0</v>
      </c>
      <c r="X42" s="183">
        <f t="shared" si="45"/>
        <v>2</v>
      </c>
      <c r="Y42" s="183">
        <f>統計カウント資料!AH238</f>
        <v>1</v>
      </c>
      <c r="Z42" s="183">
        <f>統計カウント資料!AI238</f>
        <v>1</v>
      </c>
      <c r="AA42" s="183">
        <f t="shared" si="46"/>
        <v>0</v>
      </c>
      <c r="AB42" s="183">
        <f>統計カウント資料!AJ238</f>
        <v>0</v>
      </c>
      <c r="AC42" s="184">
        <f>統計カウント資料!AK238</f>
        <v>0</v>
      </c>
    </row>
    <row r="43" spans="1:29" ht="11.25" customHeight="1" x14ac:dyDescent="0.2">
      <c r="A43" s="261"/>
      <c r="B43" s="173" t="s">
        <v>611</v>
      </c>
      <c r="C43" s="183">
        <f t="shared" si="36"/>
        <v>1</v>
      </c>
      <c r="D43" s="183">
        <f t="shared" si="37"/>
        <v>1</v>
      </c>
      <c r="E43" s="183">
        <f t="shared" si="39"/>
        <v>1</v>
      </c>
      <c r="F43" s="183">
        <f>統計カウント資料!V240</f>
        <v>0</v>
      </c>
      <c r="G43" s="183">
        <f>統計カウント資料!W240</f>
        <v>1</v>
      </c>
      <c r="H43" s="183">
        <f t="shared" si="40"/>
        <v>0</v>
      </c>
      <c r="I43" s="183">
        <f>統計カウント資料!X240</f>
        <v>0</v>
      </c>
      <c r="J43" s="183">
        <f>統計カウント資料!Y240</f>
        <v>0</v>
      </c>
      <c r="K43" s="183">
        <f t="shared" si="41"/>
        <v>0</v>
      </c>
      <c r="L43" s="183">
        <f>統計カウント資料!Z240</f>
        <v>0</v>
      </c>
      <c r="M43" s="183">
        <f>統計カウント資料!AA240</f>
        <v>0</v>
      </c>
      <c r="N43" s="183">
        <f t="shared" si="42"/>
        <v>0</v>
      </c>
      <c r="O43" s="183">
        <f>統計カウント資料!AB240</f>
        <v>0</v>
      </c>
      <c r="P43" s="183">
        <f>統計カウント資料!AC240</f>
        <v>0</v>
      </c>
      <c r="Q43" s="183">
        <v>0</v>
      </c>
      <c r="R43" s="183">
        <f t="shared" si="43"/>
        <v>0</v>
      </c>
      <c r="S43" s="183">
        <f>統計カウント資料!AD240</f>
        <v>0</v>
      </c>
      <c r="T43" s="183">
        <f>統計カウント資料!AE240</f>
        <v>0</v>
      </c>
      <c r="U43" s="183">
        <f t="shared" si="44"/>
        <v>0</v>
      </c>
      <c r="V43" s="183">
        <f>統計カウント資料!AF240</f>
        <v>0</v>
      </c>
      <c r="W43" s="183">
        <f>統計カウント資料!AG240</f>
        <v>0</v>
      </c>
      <c r="X43" s="183">
        <f t="shared" si="45"/>
        <v>0</v>
      </c>
      <c r="Y43" s="183">
        <f>統計カウント資料!AH240</f>
        <v>0</v>
      </c>
      <c r="Z43" s="183">
        <f>統計カウント資料!AI240</f>
        <v>0</v>
      </c>
      <c r="AA43" s="183">
        <f t="shared" si="46"/>
        <v>0</v>
      </c>
      <c r="AB43" s="183">
        <f>統計カウント資料!AJ240</f>
        <v>0</v>
      </c>
      <c r="AC43" s="184">
        <f>統計カウント資料!AK240</f>
        <v>0</v>
      </c>
    </row>
    <row r="44" spans="1:29" ht="11.25" customHeight="1" x14ac:dyDescent="0.2">
      <c r="A44" s="261"/>
      <c r="B44" s="173" t="s">
        <v>612</v>
      </c>
      <c r="C44" s="183">
        <f t="shared" si="36"/>
        <v>4</v>
      </c>
      <c r="D44" s="183">
        <f t="shared" ref="D44:D50" si="47">SUM(E44+H44+K44+N44)</f>
        <v>4</v>
      </c>
      <c r="E44" s="183">
        <f t="shared" ref="E44:E50" si="48">SUM(F44:G44)</f>
        <v>2</v>
      </c>
      <c r="F44" s="183">
        <f>統計カウント資料!V245</f>
        <v>0</v>
      </c>
      <c r="G44" s="183">
        <f>統計カウント資料!W245</f>
        <v>2</v>
      </c>
      <c r="H44" s="183">
        <f t="shared" si="40"/>
        <v>0</v>
      </c>
      <c r="I44" s="183">
        <f>統計カウント資料!X245</f>
        <v>0</v>
      </c>
      <c r="J44" s="183">
        <f>統計カウント資料!Y245</f>
        <v>0</v>
      </c>
      <c r="K44" s="183">
        <f t="shared" si="41"/>
        <v>2</v>
      </c>
      <c r="L44" s="183">
        <f>統計カウント資料!Z245</f>
        <v>1</v>
      </c>
      <c r="M44" s="183">
        <f>統計カウント資料!AA245</f>
        <v>1</v>
      </c>
      <c r="N44" s="183">
        <f t="shared" si="42"/>
        <v>0</v>
      </c>
      <c r="O44" s="183">
        <f>統計カウント資料!AB245</f>
        <v>0</v>
      </c>
      <c r="P44" s="183">
        <f>統計カウント資料!AC245</f>
        <v>0</v>
      </c>
      <c r="Q44" s="183">
        <v>0</v>
      </c>
      <c r="R44" s="183">
        <f t="shared" si="43"/>
        <v>0</v>
      </c>
      <c r="S44" s="183">
        <f>統計カウント資料!AD245</f>
        <v>0</v>
      </c>
      <c r="T44" s="183">
        <f>統計カウント資料!AE245</f>
        <v>0</v>
      </c>
      <c r="U44" s="183">
        <f t="shared" si="44"/>
        <v>0</v>
      </c>
      <c r="V44" s="183">
        <f>統計カウント資料!AF245</f>
        <v>0</v>
      </c>
      <c r="W44" s="183">
        <f>統計カウント資料!AG245</f>
        <v>0</v>
      </c>
      <c r="X44" s="183">
        <f t="shared" si="45"/>
        <v>0</v>
      </c>
      <c r="Y44" s="183">
        <f>統計カウント資料!AH245</f>
        <v>0</v>
      </c>
      <c r="Z44" s="183">
        <f>統計カウント資料!AI245</f>
        <v>0</v>
      </c>
      <c r="AA44" s="183">
        <f t="shared" si="46"/>
        <v>0</v>
      </c>
      <c r="AB44" s="183">
        <f>統計カウント資料!AJ245</f>
        <v>0</v>
      </c>
      <c r="AC44" s="184">
        <f>統計カウント資料!AK245</f>
        <v>0</v>
      </c>
    </row>
    <row r="45" spans="1:29" ht="11.25" customHeight="1" x14ac:dyDescent="0.2">
      <c r="A45" s="261"/>
      <c r="B45" s="173" t="s">
        <v>613</v>
      </c>
      <c r="C45" s="183">
        <f t="shared" si="36"/>
        <v>5</v>
      </c>
      <c r="D45" s="183">
        <f t="shared" si="47"/>
        <v>4</v>
      </c>
      <c r="E45" s="183">
        <f t="shared" si="48"/>
        <v>2</v>
      </c>
      <c r="F45" s="183">
        <f>統計カウント資料!V251</f>
        <v>0</v>
      </c>
      <c r="G45" s="183">
        <f>統計カウント資料!W251</f>
        <v>2</v>
      </c>
      <c r="H45" s="183">
        <f t="shared" si="40"/>
        <v>0</v>
      </c>
      <c r="I45" s="183">
        <f>統計カウント資料!X251</f>
        <v>0</v>
      </c>
      <c r="J45" s="183">
        <f>統計カウント資料!Y251</f>
        <v>0</v>
      </c>
      <c r="K45" s="183">
        <f t="shared" si="41"/>
        <v>1</v>
      </c>
      <c r="L45" s="183">
        <f>統計カウント資料!Z251</f>
        <v>0</v>
      </c>
      <c r="M45" s="183">
        <f>統計カウント資料!AA251</f>
        <v>1</v>
      </c>
      <c r="N45" s="183">
        <f t="shared" si="42"/>
        <v>1</v>
      </c>
      <c r="O45" s="183">
        <f>統計カウント資料!AB251</f>
        <v>0</v>
      </c>
      <c r="P45" s="183">
        <f>統計カウント資料!AC251</f>
        <v>1</v>
      </c>
      <c r="Q45" s="183">
        <f>SUM(R45+U45+X45+AA45)</f>
        <v>1</v>
      </c>
      <c r="R45" s="183">
        <f t="shared" si="43"/>
        <v>0</v>
      </c>
      <c r="S45" s="183">
        <f>統計カウント資料!AD251</f>
        <v>0</v>
      </c>
      <c r="T45" s="183">
        <f>統計カウント資料!AE251</f>
        <v>0</v>
      </c>
      <c r="U45" s="183">
        <f t="shared" si="44"/>
        <v>0</v>
      </c>
      <c r="V45" s="183">
        <f>統計カウント資料!AF251</f>
        <v>0</v>
      </c>
      <c r="W45" s="183">
        <f>統計カウント資料!AG251</f>
        <v>0</v>
      </c>
      <c r="X45" s="183">
        <f t="shared" si="45"/>
        <v>1</v>
      </c>
      <c r="Y45" s="183">
        <f>統計カウント資料!AH251</f>
        <v>1</v>
      </c>
      <c r="Z45" s="183">
        <f>統計カウント資料!AI251</f>
        <v>0</v>
      </c>
      <c r="AA45" s="183">
        <f t="shared" si="46"/>
        <v>0</v>
      </c>
      <c r="AB45" s="183">
        <f>統計カウント資料!AJ251</f>
        <v>0</v>
      </c>
      <c r="AC45" s="184">
        <f>統計カウント資料!AK251</f>
        <v>0</v>
      </c>
    </row>
    <row r="46" spans="1:29" ht="11.25" customHeight="1" x14ac:dyDescent="0.2">
      <c r="A46" s="261"/>
      <c r="B46" s="173" t="s">
        <v>614</v>
      </c>
      <c r="C46" s="183">
        <f t="shared" si="36"/>
        <v>5</v>
      </c>
      <c r="D46" s="183">
        <f t="shared" si="47"/>
        <v>4</v>
      </c>
      <c r="E46" s="183">
        <f t="shared" si="48"/>
        <v>1</v>
      </c>
      <c r="F46" s="183">
        <f>統計カウント資料!V257</f>
        <v>0</v>
      </c>
      <c r="G46" s="183">
        <f>統計カウント資料!W257</f>
        <v>1</v>
      </c>
      <c r="H46" s="183">
        <f t="shared" si="40"/>
        <v>0</v>
      </c>
      <c r="I46" s="183">
        <f>統計カウント資料!X257</f>
        <v>0</v>
      </c>
      <c r="J46" s="183">
        <f>統計カウント資料!Y257</f>
        <v>0</v>
      </c>
      <c r="K46" s="183">
        <f t="shared" si="41"/>
        <v>3</v>
      </c>
      <c r="L46" s="183">
        <f>統計カウント資料!Z257</f>
        <v>0</v>
      </c>
      <c r="M46" s="183">
        <f>統計カウント資料!AA257</f>
        <v>3</v>
      </c>
      <c r="N46" s="183">
        <f t="shared" si="42"/>
        <v>0</v>
      </c>
      <c r="O46" s="183">
        <f>統計カウント資料!AB257</f>
        <v>0</v>
      </c>
      <c r="P46" s="183">
        <f>統計カウント資料!AC257</f>
        <v>0</v>
      </c>
      <c r="Q46" s="183">
        <f>SUM(R46+U46+X46+AA46)</f>
        <v>1</v>
      </c>
      <c r="R46" s="183">
        <f t="shared" si="43"/>
        <v>0</v>
      </c>
      <c r="S46" s="183">
        <f>統計カウント資料!AD257</f>
        <v>0</v>
      </c>
      <c r="T46" s="183">
        <f>統計カウント資料!AE257</f>
        <v>0</v>
      </c>
      <c r="U46" s="183">
        <f t="shared" si="44"/>
        <v>0</v>
      </c>
      <c r="V46" s="183">
        <f>統計カウント資料!AF257</f>
        <v>0</v>
      </c>
      <c r="W46" s="183">
        <f>統計カウント資料!AG257</f>
        <v>0</v>
      </c>
      <c r="X46" s="183">
        <f t="shared" si="45"/>
        <v>1</v>
      </c>
      <c r="Y46" s="183">
        <f>統計カウント資料!AH257</f>
        <v>0</v>
      </c>
      <c r="Z46" s="183">
        <f>統計カウント資料!AI257</f>
        <v>1</v>
      </c>
      <c r="AA46" s="183">
        <f t="shared" si="46"/>
        <v>0</v>
      </c>
      <c r="AB46" s="183">
        <f>統計カウント資料!AJ257</f>
        <v>0</v>
      </c>
      <c r="AC46" s="184">
        <f>統計カウント資料!AK257</f>
        <v>0</v>
      </c>
    </row>
    <row r="47" spans="1:29" ht="11.25" customHeight="1" x14ac:dyDescent="0.2">
      <c r="A47" s="261"/>
      <c r="B47" s="173" t="s">
        <v>615</v>
      </c>
      <c r="C47" s="183">
        <f>SUM(D47+Q47)</f>
        <v>3</v>
      </c>
      <c r="D47" s="183">
        <f t="shared" si="47"/>
        <v>2</v>
      </c>
      <c r="E47" s="183">
        <f t="shared" si="48"/>
        <v>1</v>
      </c>
      <c r="F47" s="183">
        <f>統計カウント資料!V261</f>
        <v>0</v>
      </c>
      <c r="G47" s="183">
        <f>統計カウント資料!W261</f>
        <v>1</v>
      </c>
      <c r="H47" s="183">
        <f t="shared" si="40"/>
        <v>0</v>
      </c>
      <c r="I47" s="183">
        <f>統計カウント資料!X261</f>
        <v>0</v>
      </c>
      <c r="J47" s="183">
        <f>統計カウント資料!Y261</f>
        <v>0</v>
      </c>
      <c r="K47" s="183">
        <f t="shared" si="41"/>
        <v>1</v>
      </c>
      <c r="L47" s="183">
        <f>統計カウント資料!Z261</f>
        <v>1</v>
      </c>
      <c r="M47" s="183">
        <f>統計カウント資料!AA261</f>
        <v>0</v>
      </c>
      <c r="N47" s="183">
        <f t="shared" si="42"/>
        <v>0</v>
      </c>
      <c r="O47" s="183">
        <f>統計カウント資料!AB261</f>
        <v>0</v>
      </c>
      <c r="P47" s="183">
        <f>統計カウント資料!AC261</f>
        <v>0</v>
      </c>
      <c r="Q47" s="183">
        <f>SUM(R47+U47+X47+AA47)</f>
        <v>1</v>
      </c>
      <c r="R47" s="183">
        <f t="shared" si="43"/>
        <v>1</v>
      </c>
      <c r="S47" s="183">
        <f>統計カウント資料!AD261</f>
        <v>0</v>
      </c>
      <c r="T47" s="183">
        <f>統計カウント資料!AE261</f>
        <v>1</v>
      </c>
      <c r="U47" s="183">
        <f t="shared" si="44"/>
        <v>0</v>
      </c>
      <c r="V47" s="183">
        <f>統計カウント資料!AF261</f>
        <v>0</v>
      </c>
      <c r="W47" s="183">
        <f>統計カウント資料!AG261</f>
        <v>0</v>
      </c>
      <c r="X47" s="183">
        <f t="shared" si="45"/>
        <v>0</v>
      </c>
      <c r="Y47" s="183">
        <f>統計カウント資料!AH261</f>
        <v>0</v>
      </c>
      <c r="Z47" s="183">
        <f>統計カウント資料!AI261</f>
        <v>0</v>
      </c>
      <c r="AA47" s="183">
        <f t="shared" si="46"/>
        <v>0</v>
      </c>
      <c r="AB47" s="183">
        <f>統計カウント資料!AJ261</f>
        <v>0</v>
      </c>
      <c r="AC47" s="184">
        <f>統計カウント資料!AK261</f>
        <v>0</v>
      </c>
    </row>
    <row r="48" spans="1:29" ht="11.25" customHeight="1" x14ac:dyDescent="0.2">
      <c r="A48" s="261"/>
      <c r="B48" s="173" t="s">
        <v>616</v>
      </c>
      <c r="C48" s="183">
        <f t="shared" si="36"/>
        <v>3</v>
      </c>
      <c r="D48" s="183">
        <f t="shared" si="47"/>
        <v>3</v>
      </c>
      <c r="E48" s="183">
        <f t="shared" si="48"/>
        <v>1</v>
      </c>
      <c r="F48" s="183">
        <f>統計カウント資料!V265</f>
        <v>0</v>
      </c>
      <c r="G48" s="183">
        <f>統計カウント資料!W265</f>
        <v>1</v>
      </c>
      <c r="H48" s="183">
        <f t="shared" si="40"/>
        <v>0</v>
      </c>
      <c r="I48" s="183">
        <f>統計カウント資料!X265</f>
        <v>0</v>
      </c>
      <c r="J48" s="183">
        <f>統計カウント資料!Y265</f>
        <v>0</v>
      </c>
      <c r="K48" s="183">
        <f t="shared" si="41"/>
        <v>2</v>
      </c>
      <c r="L48" s="183">
        <f>統計カウント資料!Z265</f>
        <v>0</v>
      </c>
      <c r="M48" s="183">
        <f>統計カウント資料!AA265</f>
        <v>2</v>
      </c>
      <c r="N48" s="183">
        <f t="shared" si="42"/>
        <v>0</v>
      </c>
      <c r="O48" s="183">
        <f>統計カウント資料!AB265</f>
        <v>0</v>
      </c>
      <c r="P48" s="183">
        <f>統計カウント資料!AC265</f>
        <v>0</v>
      </c>
      <c r="Q48" s="183">
        <f>SUM(R48+U48+X48+AA48)</f>
        <v>0</v>
      </c>
      <c r="R48" s="183">
        <f t="shared" si="43"/>
        <v>0</v>
      </c>
      <c r="S48" s="183">
        <f>統計カウント資料!AD265</f>
        <v>0</v>
      </c>
      <c r="T48" s="183">
        <f>統計カウント資料!AE265</f>
        <v>0</v>
      </c>
      <c r="U48" s="183">
        <f t="shared" si="44"/>
        <v>0</v>
      </c>
      <c r="V48" s="183">
        <f>統計カウント資料!AF265</f>
        <v>0</v>
      </c>
      <c r="W48" s="183">
        <f>統計カウント資料!AG265</f>
        <v>0</v>
      </c>
      <c r="X48" s="183">
        <f t="shared" si="45"/>
        <v>0</v>
      </c>
      <c r="Y48" s="183">
        <f>統計カウント資料!AH265</f>
        <v>0</v>
      </c>
      <c r="Z48" s="183">
        <f>統計カウント資料!AI265</f>
        <v>0</v>
      </c>
      <c r="AA48" s="183">
        <f t="shared" si="46"/>
        <v>0</v>
      </c>
      <c r="AB48" s="183">
        <f>統計カウント資料!AJ265</f>
        <v>0</v>
      </c>
      <c r="AC48" s="184">
        <f>統計カウント資料!AK265</f>
        <v>0</v>
      </c>
    </row>
    <row r="49" spans="1:29" ht="11.25" customHeight="1" x14ac:dyDescent="0.2">
      <c r="A49" s="261"/>
      <c r="B49" s="173" t="s">
        <v>617</v>
      </c>
      <c r="C49" s="183">
        <f t="shared" si="36"/>
        <v>5</v>
      </c>
      <c r="D49" s="183">
        <f t="shared" si="47"/>
        <v>4</v>
      </c>
      <c r="E49" s="183">
        <f t="shared" si="48"/>
        <v>1</v>
      </c>
      <c r="F49" s="183">
        <f>統計カウント資料!V271</f>
        <v>0</v>
      </c>
      <c r="G49" s="183">
        <f>統計カウント資料!W271</f>
        <v>1</v>
      </c>
      <c r="H49" s="183">
        <f t="shared" si="40"/>
        <v>0</v>
      </c>
      <c r="I49" s="183">
        <f>統計カウント資料!X271</f>
        <v>0</v>
      </c>
      <c r="J49" s="183">
        <f>統計カウント資料!Y271</f>
        <v>0</v>
      </c>
      <c r="K49" s="183">
        <f t="shared" si="41"/>
        <v>2</v>
      </c>
      <c r="L49" s="183">
        <f>統計カウント資料!Z271</f>
        <v>0</v>
      </c>
      <c r="M49" s="183">
        <f>統計カウント資料!AA271</f>
        <v>2</v>
      </c>
      <c r="N49" s="183">
        <f t="shared" si="42"/>
        <v>1</v>
      </c>
      <c r="O49" s="183">
        <f>統計カウント資料!AB271</f>
        <v>0</v>
      </c>
      <c r="P49" s="183">
        <f>統計カウント資料!AC271</f>
        <v>1</v>
      </c>
      <c r="Q49" s="183">
        <f>SUM(R49+U49+X49+AA49)</f>
        <v>1</v>
      </c>
      <c r="R49" s="183">
        <f t="shared" si="43"/>
        <v>1</v>
      </c>
      <c r="S49" s="183">
        <f>統計カウント資料!AD271</f>
        <v>0</v>
      </c>
      <c r="T49" s="183">
        <f>統計カウント資料!AE271</f>
        <v>1</v>
      </c>
      <c r="U49" s="183">
        <f t="shared" si="44"/>
        <v>0</v>
      </c>
      <c r="V49" s="183">
        <f>統計カウント資料!AF271</f>
        <v>0</v>
      </c>
      <c r="W49" s="183">
        <f>統計カウント資料!AG271</f>
        <v>0</v>
      </c>
      <c r="X49" s="183">
        <f t="shared" si="45"/>
        <v>0</v>
      </c>
      <c r="Y49" s="183">
        <f>統計カウント資料!AH271</f>
        <v>0</v>
      </c>
      <c r="Z49" s="183">
        <f>統計カウント資料!AI271</f>
        <v>0</v>
      </c>
      <c r="AA49" s="183">
        <f t="shared" si="46"/>
        <v>0</v>
      </c>
      <c r="AB49" s="183">
        <f>統計カウント資料!AJ271</f>
        <v>0</v>
      </c>
      <c r="AC49" s="184">
        <f>統計カウント資料!AK271</f>
        <v>0</v>
      </c>
    </row>
    <row r="50" spans="1:29" ht="11.25" customHeight="1" x14ac:dyDescent="0.2">
      <c r="A50" s="261"/>
      <c r="B50" s="173" t="s">
        <v>618</v>
      </c>
      <c r="C50" s="183">
        <f t="shared" si="36"/>
        <v>2</v>
      </c>
      <c r="D50" s="183">
        <f t="shared" si="47"/>
        <v>2</v>
      </c>
      <c r="E50" s="183">
        <f t="shared" si="48"/>
        <v>2</v>
      </c>
      <c r="F50" s="183">
        <f>統計カウント資料!V274</f>
        <v>0</v>
      </c>
      <c r="G50" s="183">
        <f>統計カウント資料!W274</f>
        <v>2</v>
      </c>
      <c r="H50" s="183">
        <f t="shared" si="40"/>
        <v>0</v>
      </c>
      <c r="I50" s="183">
        <f>統計カウント資料!X274</f>
        <v>0</v>
      </c>
      <c r="J50" s="183">
        <f>統計カウント資料!Y274</f>
        <v>0</v>
      </c>
      <c r="K50" s="183">
        <f t="shared" si="41"/>
        <v>0</v>
      </c>
      <c r="L50" s="183">
        <f>統計カウント資料!Z274</f>
        <v>0</v>
      </c>
      <c r="M50" s="183">
        <f>統計カウント資料!AA274</f>
        <v>0</v>
      </c>
      <c r="N50" s="183">
        <f t="shared" si="42"/>
        <v>0</v>
      </c>
      <c r="O50" s="183">
        <f>統計カウント資料!AB274</f>
        <v>0</v>
      </c>
      <c r="P50" s="183">
        <f>統計カウント資料!AC274</f>
        <v>0</v>
      </c>
      <c r="Q50" s="183">
        <v>0</v>
      </c>
      <c r="R50" s="183">
        <f t="shared" si="43"/>
        <v>0</v>
      </c>
      <c r="S50" s="183">
        <f>統計カウント資料!AD274</f>
        <v>0</v>
      </c>
      <c r="T50" s="183">
        <f>統計カウント資料!AE274</f>
        <v>0</v>
      </c>
      <c r="U50" s="183">
        <f t="shared" si="44"/>
        <v>0</v>
      </c>
      <c r="V50" s="183">
        <f>統計カウント資料!AF274</f>
        <v>0</v>
      </c>
      <c r="W50" s="183">
        <f>統計カウント資料!AG274</f>
        <v>0</v>
      </c>
      <c r="X50" s="183">
        <f t="shared" si="45"/>
        <v>0</v>
      </c>
      <c r="Y50" s="183">
        <f>統計カウント資料!AH245</f>
        <v>0</v>
      </c>
      <c r="Z50" s="183">
        <f>統計カウント資料!AI245</f>
        <v>0</v>
      </c>
      <c r="AA50" s="183">
        <f t="shared" si="46"/>
        <v>0</v>
      </c>
      <c r="AB50" s="183">
        <f>統計カウント資料!AJ245</f>
        <v>0</v>
      </c>
      <c r="AC50" s="184">
        <f>統計カウント資料!AK245</f>
        <v>0</v>
      </c>
    </row>
    <row r="51" spans="1:29" ht="11.25" customHeight="1" x14ac:dyDescent="0.2">
      <c r="A51" s="258"/>
      <c r="B51" s="175" t="s">
        <v>571</v>
      </c>
      <c r="C51" s="187">
        <f>SUM(C36:C50)</f>
        <v>58</v>
      </c>
      <c r="D51" s="187">
        <f>SUM(D36:D50)</f>
        <v>42</v>
      </c>
      <c r="E51" s="187">
        <f>SUM(E36:E50)</f>
        <v>22</v>
      </c>
      <c r="F51" s="187">
        <f t="shared" ref="F51:P51" si="49">SUM(F36:F50)</f>
        <v>0</v>
      </c>
      <c r="G51" s="187">
        <f t="shared" si="49"/>
        <v>22</v>
      </c>
      <c r="H51" s="187">
        <f t="shared" si="49"/>
        <v>1</v>
      </c>
      <c r="I51" s="187">
        <f t="shared" si="49"/>
        <v>0</v>
      </c>
      <c r="J51" s="187">
        <f t="shared" si="49"/>
        <v>1</v>
      </c>
      <c r="K51" s="187">
        <f t="shared" si="49"/>
        <v>16</v>
      </c>
      <c r="L51" s="187">
        <f t="shared" si="49"/>
        <v>3</v>
      </c>
      <c r="M51" s="187">
        <f t="shared" si="49"/>
        <v>13</v>
      </c>
      <c r="N51" s="187">
        <f t="shared" si="49"/>
        <v>3</v>
      </c>
      <c r="O51" s="187">
        <f t="shared" si="49"/>
        <v>0</v>
      </c>
      <c r="P51" s="187">
        <f t="shared" si="49"/>
        <v>3</v>
      </c>
      <c r="Q51" s="187">
        <f>SUM(Q36:Q50)</f>
        <v>16</v>
      </c>
      <c r="R51" s="187">
        <f>SUM(R36:R50)</f>
        <v>2</v>
      </c>
      <c r="S51" s="187">
        <f t="shared" ref="S51:AC51" si="50">SUM(S36:S50)</f>
        <v>0</v>
      </c>
      <c r="T51" s="187">
        <f t="shared" si="50"/>
        <v>2</v>
      </c>
      <c r="U51" s="187">
        <f t="shared" si="50"/>
        <v>0</v>
      </c>
      <c r="V51" s="187">
        <f t="shared" si="50"/>
        <v>0</v>
      </c>
      <c r="W51" s="187">
        <f t="shared" si="50"/>
        <v>0</v>
      </c>
      <c r="X51" s="187">
        <f t="shared" si="50"/>
        <v>9</v>
      </c>
      <c r="Y51" s="187">
        <f t="shared" si="50"/>
        <v>5</v>
      </c>
      <c r="Z51" s="187">
        <f t="shared" si="50"/>
        <v>4</v>
      </c>
      <c r="AA51" s="187">
        <f t="shared" si="50"/>
        <v>5</v>
      </c>
      <c r="AB51" s="187">
        <f t="shared" si="50"/>
        <v>1</v>
      </c>
      <c r="AC51" s="188">
        <f t="shared" si="50"/>
        <v>4</v>
      </c>
    </row>
    <row r="52" spans="1:29" ht="11.25" customHeight="1" x14ac:dyDescent="0.2">
      <c r="A52" s="261" t="s">
        <v>544</v>
      </c>
      <c r="B52" s="173" t="s">
        <v>619</v>
      </c>
      <c r="C52" s="183">
        <f t="shared" ref="C52:C59" si="51">SUM(D52+Q52)</f>
        <v>13</v>
      </c>
      <c r="D52" s="183">
        <f t="shared" ref="D52:D59" si="52">SUM(E52+H52+K52+N52)</f>
        <v>11</v>
      </c>
      <c r="E52" s="183">
        <f t="shared" ref="E52:E59" si="53">SUM(F52:G52)</f>
        <v>5</v>
      </c>
      <c r="F52" s="183">
        <f>統計カウント資料!V289</f>
        <v>0</v>
      </c>
      <c r="G52" s="183">
        <f>統計カウント資料!W289</f>
        <v>5</v>
      </c>
      <c r="H52" s="183">
        <f t="shared" ref="H52:H59" si="54">SUM(I52:J52)</f>
        <v>0</v>
      </c>
      <c r="I52" s="183">
        <f>統計カウント資料!X289</f>
        <v>0</v>
      </c>
      <c r="J52" s="183">
        <f>統計カウント資料!Y289</f>
        <v>0</v>
      </c>
      <c r="K52" s="183">
        <f t="shared" ref="K52:K59" si="55">SUM(L52:M52)</f>
        <v>6</v>
      </c>
      <c r="L52" s="183">
        <f>統計カウント資料!Z289</f>
        <v>0</v>
      </c>
      <c r="M52" s="183">
        <f>統計カウント資料!AA289</f>
        <v>6</v>
      </c>
      <c r="N52" s="183">
        <f t="shared" ref="N52:N59" si="56">SUM(O52:P52)</f>
        <v>0</v>
      </c>
      <c r="O52" s="183">
        <f>統計カウント資料!AB289</f>
        <v>0</v>
      </c>
      <c r="P52" s="183">
        <f>統計カウント資料!AC289</f>
        <v>0</v>
      </c>
      <c r="Q52" s="183">
        <f t="shared" ref="Q52:Q59" si="57">SUM(R52+U52+X52+AA52)</f>
        <v>2</v>
      </c>
      <c r="R52" s="183">
        <f t="shared" ref="R52:R59" si="58">SUM(S52:T52)</f>
        <v>0</v>
      </c>
      <c r="S52" s="183">
        <f>統計カウント資料!AD289</f>
        <v>0</v>
      </c>
      <c r="T52" s="183">
        <f>統計カウント資料!AE289</f>
        <v>0</v>
      </c>
      <c r="U52" s="183">
        <f t="shared" ref="U52:U59" si="59">SUM(V52:W52)</f>
        <v>0</v>
      </c>
      <c r="V52" s="183">
        <f>統計カウント資料!AF289</f>
        <v>0</v>
      </c>
      <c r="W52" s="183">
        <f>統計カウント資料!AG289</f>
        <v>0</v>
      </c>
      <c r="X52" s="183">
        <f t="shared" ref="X52:X59" si="60">SUM(Y52:Z52)</f>
        <v>2</v>
      </c>
      <c r="Y52" s="183">
        <f>統計カウント資料!AH289</f>
        <v>2</v>
      </c>
      <c r="Z52" s="183">
        <f>統計カウント資料!AI289</f>
        <v>0</v>
      </c>
      <c r="AA52" s="183">
        <f t="shared" ref="AA52:AA59" si="61">SUM(AB52:AC52)</f>
        <v>0</v>
      </c>
      <c r="AB52" s="183">
        <f>統計カウント資料!AJ289</f>
        <v>0</v>
      </c>
      <c r="AC52" s="184">
        <f>統計カウント資料!AK289</f>
        <v>0</v>
      </c>
    </row>
    <row r="53" spans="1:29" ht="11.25" customHeight="1" x14ac:dyDescent="0.2">
      <c r="A53" s="261"/>
      <c r="B53" s="173" t="s">
        <v>620</v>
      </c>
      <c r="C53" s="183">
        <f t="shared" si="51"/>
        <v>4</v>
      </c>
      <c r="D53" s="183">
        <f t="shared" si="52"/>
        <v>1</v>
      </c>
      <c r="E53" s="183">
        <f t="shared" si="53"/>
        <v>1</v>
      </c>
      <c r="F53" s="183">
        <f>統計カウント資料!V294</f>
        <v>0</v>
      </c>
      <c r="G53" s="183">
        <f>統計カウント資料!W294</f>
        <v>1</v>
      </c>
      <c r="H53" s="183">
        <f t="shared" si="54"/>
        <v>0</v>
      </c>
      <c r="I53" s="183">
        <f>統計カウント資料!X294</f>
        <v>0</v>
      </c>
      <c r="J53" s="183">
        <f>統計カウント資料!Y294</f>
        <v>0</v>
      </c>
      <c r="K53" s="183">
        <f t="shared" si="55"/>
        <v>0</v>
      </c>
      <c r="L53" s="183">
        <f>統計カウント資料!Z294</f>
        <v>0</v>
      </c>
      <c r="M53" s="183">
        <f>統計カウント資料!AA294</f>
        <v>0</v>
      </c>
      <c r="N53" s="183">
        <f t="shared" si="56"/>
        <v>0</v>
      </c>
      <c r="O53" s="183">
        <f>統計カウント資料!AB294</f>
        <v>0</v>
      </c>
      <c r="P53" s="183">
        <f>統計カウント資料!AC294</f>
        <v>0</v>
      </c>
      <c r="Q53" s="183">
        <f t="shared" si="57"/>
        <v>3</v>
      </c>
      <c r="R53" s="183">
        <f t="shared" si="58"/>
        <v>0</v>
      </c>
      <c r="S53" s="183">
        <f>統計カウント資料!AD294</f>
        <v>0</v>
      </c>
      <c r="T53" s="183">
        <f>統計カウント資料!AE294</f>
        <v>0</v>
      </c>
      <c r="U53" s="183">
        <f t="shared" si="59"/>
        <v>0</v>
      </c>
      <c r="V53" s="183">
        <f>統計カウント資料!AF294</f>
        <v>0</v>
      </c>
      <c r="W53" s="183">
        <f>統計カウント資料!AG294</f>
        <v>0</v>
      </c>
      <c r="X53" s="183">
        <f t="shared" si="60"/>
        <v>3</v>
      </c>
      <c r="Y53" s="183">
        <f>統計カウント資料!AH294</f>
        <v>2</v>
      </c>
      <c r="Z53" s="183">
        <f>統計カウント資料!AI294</f>
        <v>1</v>
      </c>
      <c r="AA53" s="183">
        <f t="shared" si="61"/>
        <v>0</v>
      </c>
      <c r="AB53" s="183">
        <f>統計カウント資料!AJ294</f>
        <v>0</v>
      </c>
      <c r="AC53" s="184">
        <f>統計カウント資料!AK294</f>
        <v>0</v>
      </c>
    </row>
    <row r="54" spans="1:29" ht="11.25" customHeight="1" x14ac:dyDescent="0.2">
      <c r="A54" s="261"/>
      <c r="B54" s="173" t="s">
        <v>621</v>
      </c>
      <c r="C54" s="183">
        <f t="shared" si="51"/>
        <v>6</v>
      </c>
      <c r="D54" s="183">
        <f t="shared" si="52"/>
        <v>3</v>
      </c>
      <c r="E54" s="183">
        <f t="shared" si="53"/>
        <v>3</v>
      </c>
      <c r="F54" s="183">
        <f>統計カウント資料!V301</f>
        <v>0</v>
      </c>
      <c r="G54" s="183">
        <f>統計カウント資料!W301</f>
        <v>3</v>
      </c>
      <c r="H54" s="183">
        <f t="shared" si="54"/>
        <v>0</v>
      </c>
      <c r="I54" s="183">
        <f>統計カウント資料!X301</f>
        <v>0</v>
      </c>
      <c r="J54" s="183">
        <f>統計カウント資料!Y301</f>
        <v>0</v>
      </c>
      <c r="K54" s="183">
        <f t="shared" si="55"/>
        <v>0</v>
      </c>
      <c r="L54" s="183">
        <f>統計カウント資料!Z301</f>
        <v>0</v>
      </c>
      <c r="M54" s="183">
        <f>統計カウント資料!AA301</f>
        <v>0</v>
      </c>
      <c r="N54" s="183">
        <f t="shared" si="56"/>
        <v>0</v>
      </c>
      <c r="O54" s="183">
        <f>統計カウント資料!AB301</f>
        <v>0</v>
      </c>
      <c r="P54" s="183">
        <f>統計カウント資料!AC301</f>
        <v>0</v>
      </c>
      <c r="Q54" s="183">
        <f t="shared" si="57"/>
        <v>3</v>
      </c>
      <c r="R54" s="183">
        <f t="shared" si="58"/>
        <v>0</v>
      </c>
      <c r="S54" s="183">
        <f>統計カウント資料!AD301</f>
        <v>0</v>
      </c>
      <c r="T54" s="183">
        <f>統計カウント資料!AE301</f>
        <v>0</v>
      </c>
      <c r="U54" s="183">
        <f t="shared" si="59"/>
        <v>0</v>
      </c>
      <c r="V54" s="183">
        <f>統計カウント資料!AF301</f>
        <v>0</v>
      </c>
      <c r="W54" s="183">
        <f>統計カウント資料!AG301</f>
        <v>0</v>
      </c>
      <c r="X54" s="183">
        <f t="shared" si="60"/>
        <v>3</v>
      </c>
      <c r="Y54" s="183">
        <f>統計カウント資料!AH301</f>
        <v>0</v>
      </c>
      <c r="Z54" s="183">
        <f>統計カウント資料!AI301</f>
        <v>3</v>
      </c>
      <c r="AA54" s="183">
        <f t="shared" si="61"/>
        <v>0</v>
      </c>
      <c r="AB54" s="183">
        <f>統計カウント資料!AJ301</f>
        <v>0</v>
      </c>
      <c r="AC54" s="184">
        <f>統計カウント資料!AK301</f>
        <v>0</v>
      </c>
    </row>
    <row r="55" spans="1:29" ht="11.25" customHeight="1" x14ac:dyDescent="0.2">
      <c r="A55" s="261"/>
      <c r="B55" s="173" t="s">
        <v>622</v>
      </c>
      <c r="C55" s="183">
        <f t="shared" si="51"/>
        <v>5</v>
      </c>
      <c r="D55" s="183">
        <f t="shared" si="52"/>
        <v>2</v>
      </c>
      <c r="E55" s="183">
        <f t="shared" si="53"/>
        <v>2</v>
      </c>
      <c r="F55" s="183">
        <f>統計カウント資料!V307</f>
        <v>0</v>
      </c>
      <c r="G55" s="183">
        <f>統計カウント資料!W307</f>
        <v>2</v>
      </c>
      <c r="H55" s="183">
        <f t="shared" si="54"/>
        <v>0</v>
      </c>
      <c r="I55" s="183">
        <f>統計カウント資料!X307</f>
        <v>0</v>
      </c>
      <c r="J55" s="183">
        <f>統計カウント資料!Y307</f>
        <v>0</v>
      </c>
      <c r="K55" s="183">
        <f t="shared" si="55"/>
        <v>0</v>
      </c>
      <c r="L55" s="183">
        <f>統計カウント資料!Z307</f>
        <v>0</v>
      </c>
      <c r="M55" s="183">
        <f>統計カウント資料!AA307</f>
        <v>0</v>
      </c>
      <c r="N55" s="183">
        <f t="shared" si="56"/>
        <v>0</v>
      </c>
      <c r="O55" s="183">
        <f>統計カウント資料!AB307</f>
        <v>0</v>
      </c>
      <c r="P55" s="183">
        <f>統計カウント資料!AC307</f>
        <v>0</v>
      </c>
      <c r="Q55" s="183">
        <f t="shared" si="57"/>
        <v>3</v>
      </c>
      <c r="R55" s="183">
        <f t="shared" si="58"/>
        <v>0</v>
      </c>
      <c r="S55" s="183">
        <f>統計カウント資料!AD307</f>
        <v>0</v>
      </c>
      <c r="T55" s="183">
        <f>統計カウント資料!AE307</f>
        <v>0</v>
      </c>
      <c r="U55" s="183">
        <f t="shared" si="59"/>
        <v>0</v>
      </c>
      <c r="V55" s="183">
        <f>統計カウント資料!AF307</f>
        <v>0</v>
      </c>
      <c r="W55" s="183">
        <f>統計カウント資料!AG307</f>
        <v>0</v>
      </c>
      <c r="X55" s="183">
        <f t="shared" si="60"/>
        <v>3</v>
      </c>
      <c r="Y55" s="183">
        <f>統計カウント資料!AH307</f>
        <v>0</v>
      </c>
      <c r="Z55" s="183">
        <f>統計カウント資料!AI307</f>
        <v>3</v>
      </c>
      <c r="AA55" s="183">
        <f t="shared" si="61"/>
        <v>0</v>
      </c>
      <c r="AB55" s="183">
        <f>統計カウント資料!AJ307</f>
        <v>0</v>
      </c>
      <c r="AC55" s="184">
        <f>統計カウント資料!AK307</f>
        <v>0</v>
      </c>
    </row>
    <row r="56" spans="1:29" ht="11.25" customHeight="1" x14ac:dyDescent="0.2">
      <c r="A56" s="261"/>
      <c r="B56" s="173" t="s">
        <v>623</v>
      </c>
      <c r="C56" s="183">
        <f t="shared" si="51"/>
        <v>7</v>
      </c>
      <c r="D56" s="183">
        <f t="shared" si="52"/>
        <v>6</v>
      </c>
      <c r="E56" s="183">
        <f t="shared" si="53"/>
        <v>2</v>
      </c>
      <c r="F56" s="183">
        <f>統計カウント資料!V315</f>
        <v>0</v>
      </c>
      <c r="G56" s="183">
        <f>統計カウント資料!W315</f>
        <v>2</v>
      </c>
      <c r="H56" s="183">
        <f t="shared" si="54"/>
        <v>0</v>
      </c>
      <c r="I56" s="183">
        <f>統計カウント資料!X315</f>
        <v>0</v>
      </c>
      <c r="J56" s="183">
        <f>統計カウント資料!Y315</f>
        <v>0</v>
      </c>
      <c r="K56" s="183">
        <f t="shared" si="55"/>
        <v>4</v>
      </c>
      <c r="L56" s="183">
        <f>統計カウント資料!Z315</f>
        <v>0</v>
      </c>
      <c r="M56" s="183">
        <f>統計カウント資料!AA315</f>
        <v>4</v>
      </c>
      <c r="N56" s="183">
        <f t="shared" si="56"/>
        <v>0</v>
      </c>
      <c r="O56" s="183">
        <f>統計カウント資料!AB315</f>
        <v>0</v>
      </c>
      <c r="P56" s="183">
        <f>統計カウント資料!AC315</f>
        <v>0</v>
      </c>
      <c r="Q56" s="183">
        <f t="shared" si="57"/>
        <v>1</v>
      </c>
      <c r="R56" s="183">
        <f t="shared" si="58"/>
        <v>0</v>
      </c>
      <c r="S56" s="183">
        <f>統計カウント資料!AD315</f>
        <v>0</v>
      </c>
      <c r="T56" s="183">
        <f>統計カウント資料!AE315</f>
        <v>0</v>
      </c>
      <c r="U56" s="183">
        <f t="shared" si="59"/>
        <v>0</v>
      </c>
      <c r="V56" s="183">
        <f>統計カウント資料!AF315</f>
        <v>0</v>
      </c>
      <c r="W56" s="183">
        <f>統計カウント資料!AG315</f>
        <v>0</v>
      </c>
      <c r="X56" s="183">
        <f t="shared" si="60"/>
        <v>1</v>
      </c>
      <c r="Y56" s="183">
        <f>統計カウント資料!AH315</f>
        <v>0</v>
      </c>
      <c r="Z56" s="183">
        <f>統計カウント資料!AI315</f>
        <v>1</v>
      </c>
      <c r="AA56" s="183">
        <f t="shared" si="61"/>
        <v>0</v>
      </c>
      <c r="AB56" s="183">
        <f>統計カウント資料!AJ315</f>
        <v>0</v>
      </c>
      <c r="AC56" s="184">
        <f>統計カウント資料!AK315</f>
        <v>0</v>
      </c>
    </row>
    <row r="57" spans="1:29" ht="11.25" customHeight="1" x14ac:dyDescent="0.2">
      <c r="A57" s="261"/>
      <c r="B57" s="173" t="s">
        <v>624</v>
      </c>
      <c r="C57" s="183">
        <f t="shared" si="51"/>
        <v>7</v>
      </c>
      <c r="D57" s="183">
        <f t="shared" si="52"/>
        <v>4</v>
      </c>
      <c r="E57" s="183">
        <f t="shared" si="53"/>
        <v>2</v>
      </c>
      <c r="F57" s="183">
        <f>統計カウント資料!V323</f>
        <v>0</v>
      </c>
      <c r="G57" s="183">
        <f>統計カウント資料!W323</f>
        <v>2</v>
      </c>
      <c r="H57" s="183">
        <f t="shared" si="54"/>
        <v>0</v>
      </c>
      <c r="I57" s="183">
        <f>統計カウント資料!X323</f>
        <v>0</v>
      </c>
      <c r="J57" s="183">
        <f>統計カウント資料!Y323</f>
        <v>0</v>
      </c>
      <c r="K57" s="183">
        <f t="shared" si="55"/>
        <v>2</v>
      </c>
      <c r="L57" s="183">
        <f>統計カウント資料!Z323</f>
        <v>0</v>
      </c>
      <c r="M57" s="183">
        <f>統計カウント資料!AA323</f>
        <v>2</v>
      </c>
      <c r="N57" s="183">
        <f t="shared" si="56"/>
        <v>0</v>
      </c>
      <c r="O57" s="183">
        <f>統計カウント資料!AB323</f>
        <v>0</v>
      </c>
      <c r="P57" s="183">
        <f>統計カウント資料!AC323</f>
        <v>0</v>
      </c>
      <c r="Q57" s="183">
        <f t="shared" si="57"/>
        <v>3</v>
      </c>
      <c r="R57" s="183">
        <f t="shared" si="58"/>
        <v>0</v>
      </c>
      <c r="S57" s="183">
        <f>統計カウント資料!AD323</f>
        <v>0</v>
      </c>
      <c r="T57" s="183">
        <f>統計カウント資料!AE323</f>
        <v>0</v>
      </c>
      <c r="U57" s="183">
        <f t="shared" si="59"/>
        <v>0</v>
      </c>
      <c r="V57" s="183">
        <f>統計カウント資料!AF323</f>
        <v>0</v>
      </c>
      <c r="W57" s="183">
        <f>統計カウント資料!AG323</f>
        <v>0</v>
      </c>
      <c r="X57" s="183">
        <f t="shared" si="60"/>
        <v>3</v>
      </c>
      <c r="Y57" s="183">
        <f>統計カウント資料!AH323</f>
        <v>0</v>
      </c>
      <c r="Z57" s="183">
        <f>統計カウント資料!AI323</f>
        <v>3</v>
      </c>
      <c r="AA57" s="183">
        <f t="shared" si="61"/>
        <v>0</v>
      </c>
      <c r="AB57" s="183">
        <f>統計カウント資料!AJ323</f>
        <v>0</v>
      </c>
      <c r="AC57" s="184">
        <f>統計カウント資料!AK323</f>
        <v>0</v>
      </c>
    </row>
    <row r="58" spans="1:29" ht="11.25" customHeight="1" x14ac:dyDescent="0.2">
      <c r="A58" s="261"/>
      <c r="B58" s="173" t="s">
        <v>574</v>
      </c>
      <c r="C58" s="183">
        <f t="shared" si="51"/>
        <v>5</v>
      </c>
      <c r="D58" s="183">
        <f t="shared" si="52"/>
        <v>2</v>
      </c>
      <c r="E58" s="183">
        <f t="shared" si="53"/>
        <v>1</v>
      </c>
      <c r="F58" s="183">
        <f>統計カウント資料!V329</f>
        <v>0</v>
      </c>
      <c r="G58" s="183">
        <f>統計カウント資料!W329</f>
        <v>1</v>
      </c>
      <c r="H58" s="183">
        <f t="shared" si="54"/>
        <v>0</v>
      </c>
      <c r="I58" s="183">
        <f>統計カウント資料!X329</f>
        <v>0</v>
      </c>
      <c r="J58" s="183">
        <f>統計カウント資料!Y329</f>
        <v>0</v>
      </c>
      <c r="K58" s="183">
        <f t="shared" si="55"/>
        <v>1</v>
      </c>
      <c r="L58" s="183">
        <f>統計カウント資料!Z329</f>
        <v>0</v>
      </c>
      <c r="M58" s="183">
        <f>統計カウント資料!AA329</f>
        <v>1</v>
      </c>
      <c r="N58" s="183">
        <f t="shared" si="56"/>
        <v>0</v>
      </c>
      <c r="O58" s="183">
        <f>統計カウント資料!AB329</f>
        <v>0</v>
      </c>
      <c r="P58" s="183">
        <f>統計カウント資料!AC329</f>
        <v>0</v>
      </c>
      <c r="Q58" s="183">
        <f t="shared" si="57"/>
        <v>3</v>
      </c>
      <c r="R58" s="183">
        <f t="shared" si="58"/>
        <v>0</v>
      </c>
      <c r="S58" s="183">
        <f>統計カウント資料!AD329</f>
        <v>0</v>
      </c>
      <c r="T58" s="183">
        <f>統計カウント資料!AE329</f>
        <v>0</v>
      </c>
      <c r="U58" s="183">
        <f t="shared" si="59"/>
        <v>0</v>
      </c>
      <c r="V58" s="183">
        <f>統計カウント資料!AF329</f>
        <v>0</v>
      </c>
      <c r="W58" s="183">
        <f>統計カウント資料!AG329</f>
        <v>0</v>
      </c>
      <c r="X58" s="183">
        <f t="shared" si="60"/>
        <v>3</v>
      </c>
      <c r="Y58" s="183">
        <f>統計カウント資料!AH329</f>
        <v>1</v>
      </c>
      <c r="Z58" s="183">
        <f>統計カウント資料!AI329</f>
        <v>2</v>
      </c>
      <c r="AA58" s="183">
        <f t="shared" si="61"/>
        <v>0</v>
      </c>
      <c r="AB58" s="183">
        <f>統計カウント資料!AJ329</f>
        <v>0</v>
      </c>
      <c r="AC58" s="184">
        <f>統計カウント資料!AK329</f>
        <v>0</v>
      </c>
    </row>
    <row r="59" spans="1:29" ht="11.25" customHeight="1" x14ac:dyDescent="0.2">
      <c r="A59" s="261"/>
      <c r="B59" s="173" t="s">
        <v>625</v>
      </c>
      <c r="C59" s="183">
        <f t="shared" si="51"/>
        <v>5</v>
      </c>
      <c r="D59" s="183">
        <f t="shared" si="52"/>
        <v>4</v>
      </c>
      <c r="E59" s="183">
        <f t="shared" si="53"/>
        <v>3</v>
      </c>
      <c r="F59" s="183">
        <f>統計カウント資料!V335</f>
        <v>0</v>
      </c>
      <c r="G59" s="183">
        <f>統計カウント資料!W335</f>
        <v>3</v>
      </c>
      <c r="H59" s="183">
        <f t="shared" si="54"/>
        <v>0</v>
      </c>
      <c r="I59" s="183">
        <f>統計カウント資料!X335</f>
        <v>0</v>
      </c>
      <c r="J59" s="183">
        <f>統計カウント資料!Y335</f>
        <v>0</v>
      </c>
      <c r="K59" s="183">
        <f t="shared" si="55"/>
        <v>1</v>
      </c>
      <c r="L59" s="183">
        <f>統計カウント資料!Z335</f>
        <v>1</v>
      </c>
      <c r="M59" s="183">
        <f>統計カウント資料!AA335</f>
        <v>0</v>
      </c>
      <c r="N59" s="183">
        <f t="shared" si="56"/>
        <v>0</v>
      </c>
      <c r="O59" s="183">
        <f>統計カウント資料!AB335</f>
        <v>0</v>
      </c>
      <c r="P59" s="183">
        <f>統計カウント資料!AC335</f>
        <v>0</v>
      </c>
      <c r="Q59" s="183">
        <f t="shared" si="57"/>
        <v>1</v>
      </c>
      <c r="R59" s="183">
        <f t="shared" si="58"/>
        <v>0</v>
      </c>
      <c r="S59" s="183">
        <f>統計カウント資料!AD335</f>
        <v>0</v>
      </c>
      <c r="T59" s="183">
        <f>統計カウント資料!AE335</f>
        <v>0</v>
      </c>
      <c r="U59" s="183">
        <f t="shared" si="59"/>
        <v>0</v>
      </c>
      <c r="V59" s="183">
        <f>統計カウント資料!AF335</f>
        <v>0</v>
      </c>
      <c r="W59" s="183">
        <f>統計カウント資料!AG335</f>
        <v>0</v>
      </c>
      <c r="X59" s="183">
        <f t="shared" si="60"/>
        <v>1</v>
      </c>
      <c r="Y59" s="183">
        <f>統計カウント資料!AH335</f>
        <v>1</v>
      </c>
      <c r="Z59" s="183">
        <f>統計カウント資料!AI335</f>
        <v>0</v>
      </c>
      <c r="AA59" s="183">
        <f t="shared" si="61"/>
        <v>0</v>
      </c>
      <c r="AB59" s="183">
        <f>統計カウント資料!AJ335</f>
        <v>0</v>
      </c>
      <c r="AC59" s="184">
        <f>統計カウント資料!AK335</f>
        <v>0</v>
      </c>
    </row>
    <row r="60" spans="1:29" ht="11.25" customHeight="1" x14ac:dyDescent="0.2">
      <c r="A60" s="261"/>
      <c r="B60" s="173" t="s">
        <v>571</v>
      </c>
      <c r="C60" s="183">
        <f t="shared" ref="C60:H60" si="62">SUM(C52:C59)</f>
        <v>52</v>
      </c>
      <c r="D60" s="183">
        <f t="shared" si="62"/>
        <v>33</v>
      </c>
      <c r="E60" s="183">
        <f t="shared" si="62"/>
        <v>19</v>
      </c>
      <c r="F60" s="183">
        <f t="shared" si="62"/>
        <v>0</v>
      </c>
      <c r="G60" s="183">
        <f t="shared" si="62"/>
        <v>19</v>
      </c>
      <c r="H60" s="183">
        <f t="shared" si="62"/>
        <v>0</v>
      </c>
      <c r="I60" s="183">
        <f t="shared" ref="I60:J60" si="63">SUM(I52:I59)</f>
        <v>0</v>
      </c>
      <c r="J60" s="183">
        <f t="shared" si="63"/>
        <v>0</v>
      </c>
      <c r="K60" s="183">
        <f>SUM(K52:K59)</f>
        <v>14</v>
      </c>
      <c r="L60" s="183">
        <f>SUM(L52:L59)</f>
        <v>1</v>
      </c>
      <c r="M60" s="183">
        <f>SUM(M52:M59)</f>
        <v>13</v>
      </c>
      <c r="N60" s="183">
        <f>SUM(N52:N59)</f>
        <v>0</v>
      </c>
      <c r="O60" s="183">
        <f t="shared" ref="O60:P60" si="64">SUM(O52:O59)</f>
        <v>0</v>
      </c>
      <c r="P60" s="183">
        <f t="shared" si="64"/>
        <v>0</v>
      </c>
      <c r="Q60" s="183">
        <f>SUM(Q52:Q59)</f>
        <v>19</v>
      </c>
      <c r="R60" s="183">
        <f>SUM(R52:R59)</f>
        <v>0</v>
      </c>
      <c r="S60" s="183">
        <f>SUM(S52:S59)</f>
        <v>0</v>
      </c>
      <c r="T60" s="183">
        <f t="shared" ref="T60:AA60" si="65">SUM(T52:T59)</f>
        <v>0</v>
      </c>
      <c r="U60" s="183">
        <f t="shared" si="65"/>
        <v>0</v>
      </c>
      <c r="V60" s="183">
        <f t="shared" si="65"/>
        <v>0</v>
      </c>
      <c r="W60" s="183">
        <f t="shared" si="65"/>
        <v>0</v>
      </c>
      <c r="X60" s="183">
        <f t="shared" si="65"/>
        <v>19</v>
      </c>
      <c r="Y60" s="183">
        <f t="shared" si="65"/>
        <v>6</v>
      </c>
      <c r="Z60" s="183">
        <f t="shared" si="65"/>
        <v>13</v>
      </c>
      <c r="AA60" s="183">
        <f t="shared" si="65"/>
        <v>0</v>
      </c>
      <c r="AB60" s="183">
        <v>0</v>
      </c>
      <c r="AC60" s="184">
        <f>SUM(AC52:AC59)</f>
        <v>0</v>
      </c>
    </row>
    <row r="61" spans="1:29" ht="11.25" customHeight="1" x14ac:dyDescent="0.2">
      <c r="A61" s="176" t="s">
        <v>575</v>
      </c>
      <c r="B61" s="177"/>
      <c r="C61" s="189">
        <f>C8+C15+C25+C27+C35+C51+C60</f>
        <v>280</v>
      </c>
      <c r="D61" s="189">
        <f>D8+D15+D25+D27+D35+D51+D60</f>
        <v>213</v>
      </c>
      <c r="E61" s="189">
        <f>E8+E15+E25+E27+E35+E51+E60</f>
        <v>141</v>
      </c>
      <c r="F61" s="190">
        <f t="shared" ref="F61:O61" si="66">F8+F15+F25+F27+F35+F51+F60</f>
        <v>1</v>
      </c>
      <c r="G61" s="189">
        <f t="shared" si="66"/>
        <v>140</v>
      </c>
      <c r="H61" s="190">
        <f t="shared" si="66"/>
        <v>2</v>
      </c>
      <c r="I61" s="190">
        <f t="shared" si="66"/>
        <v>1</v>
      </c>
      <c r="J61" s="190">
        <f t="shared" si="66"/>
        <v>1</v>
      </c>
      <c r="K61" s="190">
        <f t="shared" si="66"/>
        <v>63</v>
      </c>
      <c r="L61" s="190">
        <f t="shared" si="66"/>
        <v>10</v>
      </c>
      <c r="M61" s="190">
        <f t="shared" si="66"/>
        <v>53</v>
      </c>
      <c r="N61" s="190">
        <f t="shared" si="66"/>
        <v>7</v>
      </c>
      <c r="O61" s="190">
        <f t="shared" si="66"/>
        <v>0</v>
      </c>
      <c r="P61" s="190">
        <f>P8+P15+P25+P27+P35+P51+P60</f>
        <v>7</v>
      </c>
      <c r="Q61" s="190">
        <f>Q8+Q15+Q25+Q27+Q35+Q51+Q60</f>
        <v>67</v>
      </c>
      <c r="R61" s="190">
        <f>R8+R15+R25+R27+R35+R51+R60</f>
        <v>11</v>
      </c>
      <c r="S61" s="190">
        <f>S8+S15+S25+S27+S35+S51+S60</f>
        <v>1</v>
      </c>
      <c r="T61" s="190">
        <f>T8+T15+T25+T27+T35+T51+T60</f>
        <v>10</v>
      </c>
      <c r="U61" s="190">
        <f t="shared" ref="U61:W61" si="67">U8+U15+U25+U27+U35+U51+U60</f>
        <v>0</v>
      </c>
      <c r="V61" s="190">
        <f t="shared" si="67"/>
        <v>0</v>
      </c>
      <c r="W61" s="190">
        <f t="shared" si="67"/>
        <v>0</v>
      </c>
      <c r="X61" s="190">
        <f t="shared" ref="X61:AC61" si="68">X8+X15+X25+X27+X35+X51+X60</f>
        <v>49</v>
      </c>
      <c r="Y61" s="190">
        <f t="shared" si="68"/>
        <v>25</v>
      </c>
      <c r="Z61" s="190">
        <f t="shared" si="68"/>
        <v>24</v>
      </c>
      <c r="AA61" s="190">
        <f t="shared" si="68"/>
        <v>7</v>
      </c>
      <c r="AB61" s="190">
        <f t="shared" si="68"/>
        <v>2</v>
      </c>
      <c r="AC61" s="191">
        <f t="shared" si="68"/>
        <v>5</v>
      </c>
    </row>
    <row r="62" spans="1:29" ht="11.25" customHeight="1" x14ac:dyDescent="0.2">
      <c r="A62" s="262" t="s">
        <v>795</v>
      </c>
      <c r="B62" s="263"/>
      <c r="C62" s="264"/>
      <c r="D62" s="166">
        <v>100</v>
      </c>
      <c r="E62" s="260">
        <f>E61/D61*100</f>
        <v>66.197183098591552</v>
      </c>
      <c r="F62" s="260"/>
      <c r="G62" s="260"/>
      <c r="H62" s="260">
        <f>H61/D61*100</f>
        <v>0.93896713615023475</v>
      </c>
      <c r="I62" s="260"/>
      <c r="J62" s="260"/>
      <c r="K62" s="260">
        <f>K61/D61*100</f>
        <v>29.577464788732392</v>
      </c>
      <c r="L62" s="260"/>
      <c r="M62" s="260"/>
      <c r="N62" s="260">
        <f>N61/D61*100</f>
        <v>3.286384976525822</v>
      </c>
      <c r="O62" s="260"/>
      <c r="P62" s="260"/>
      <c r="Q62" s="166">
        <v>100</v>
      </c>
      <c r="R62" s="260">
        <f>R61/Q61*100</f>
        <v>16.417910447761194</v>
      </c>
      <c r="S62" s="260"/>
      <c r="T62" s="260"/>
      <c r="U62" s="260" t="s">
        <v>797</v>
      </c>
      <c r="V62" s="260"/>
      <c r="W62" s="260"/>
      <c r="X62" s="260">
        <f>X61/Q61*100</f>
        <v>73.134328358208961</v>
      </c>
      <c r="Y62" s="260"/>
      <c r="Z62" s="260"/>
      <c r="AA62" s="260">
        <f>AA61/Q61*100</f>
        <v>10.44776119402985</v>
      </c>
      <c r="AB62" s="260"/>
      <c r="AC62" s="270"/>
    </row>
    <row r="63" spans="1:29" ht="11.25" customHeight="1" x14ac:dyDescent="0.2">
      <c r="A63" s="265" t="s">
        <v>796</v>
      </c>
      <c r="B63" s="266"/>
      <c r="C63" s="267"/>
      <c r="D63" s="181" t="s">
        <v>576</v>
      </c>
      <c r="E63" s="259">
        <f>E61/(E61+R61)*100</f>
        <v>92.76315789473685</v>
      </c>
      <c r="F63" s="259"/>
      <c r="G63" s="259"/>
      <c r="H63" s="259">
        <f>H61/(U61+H61)*100</f>
        <v>100</v>
      </c>
      <c r="I63" s="259"/>
      <c r="J63" s="259"/>
      <c r="K63" s="259">
        <f>K61/(X61+K61)*100</f>
        <v>56.25</v>
      </c>
      <c r="L63" s="259"/>
      <c r="M63" s="259"/>
      <c r="N63" s="259">
        <f>N61/(N61+AA61)*100</f>
        <v>50</v>
      </c>
      <c r="O63" s="259"/>
      <c r="P63" s="259"/>
      <c r="Q63" s="182" t="s">
        <v>576</v>
      </c>
      <c r="R63" s="259">
        <f>R61/(E61+R61)*100</f>
        <v>7.2368421052631584</v>
      </c>
      <c r="S63" s="259"/>
      <c r="T63" s="259"/>
      <c r="U63" s="259" t="s">
        <v>797</v>
      </c>
      <c r="V63" s="259"/>
      <c r="W63" s="259"/>
      <c r="X63" s="259">
        <f>X61/(K61+X61)*100</f>
        <v>43.75</v>
      </c>
      <c r="Y63" s="259"/>
      <c r="Z63" s="259"/>
      <c r="AA63" s="259">
        <f>AA61/(N61+AA61)*100</f>
        <v>50</v>
      </c>
      <c r="AB63" s="259"/>
      <c r="AC63" s="282"/>
    </row>
    <row r="64" spans="1:29" ht="3" customHeight="1" x14ac:dyDescent="0.2">
      <c r="A64" s="218"/>
      <c r="B64" s="218"/>
      <c r="C64" s="218"/>
      <c r="D64" s="219"/>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row>
    <row r="65" spans="1:29" ht="15" customHeight="1" x14ac:dyDescent="0.2">
      <c r="A65" s="269" t="s">
        <v>792</v>
      </c>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row>
    <row r="66" spans="1:29" ht="15" customHeight="1" x14ac:dyDescent="0.2">
      <c r="A66" s="271" t="s">
        <v>793</v>
      </c>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row>
    <row r="67" spans="1:29" ht="15" customHeight="1" x14ac:dyDescent="0.2">
      <c r="A67" s="269" t="s">
        <v>794</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row>
    <row r="68" spans="1:29" ht="17.25" customHeight="1" x14ac:dyDescent="0.2">
      <c r="P68" s="273" t="s">
        <v>720</v>
      </c>
      <c r="Q68" s="273"/>
      <c r="R68" s="273"/>
      <c r="S68" s="273"/>
      <c r="T68" s="273"/>
      <c r="U68" s="273"/>
      <c r="V68" s="273"/>
      <c r="W68" s="273"/>
      <c r="X68" s="273"/>
      <c r="Y68" s="273"/>
      <c r="Z68" s="273"/>
      <c r="AA68" s="273"/>
      <c r="AB68" s="273"/>
      <c r="AC68" s="273"/>
    </row>
    <row r="71" spans="1:29" ht="13.5" customHeight="1" x14ac:dyDescent="0.2">
      <c r="B71" s="161"/>
      <c r="D71" s="268"/>
      <c r="E71" s="268"/>
    </row>
    <row r="73" spans="1:29" ht="13.5" customHeight="1" x14ac:dyDescent="0.2">
      <c r="H73" s="165"/>
    </row>
  </sheetData>
  <mergeCells count="37">
    <mergeCell ref="D4:D5"/>
    <mergeCell ref="P68:AC68"/>
    <mergeCell ref="Q4:Q5"/>
    <mergeCell ref="A3:A5"/>
    <mergeCell ref="A1:AC1"/>
    <mergeCell ref="B3:B5"/>
    <mergeCell ref="A2:AC2"/>
    <mergeCell ref="H63:J63"/>
    <mergeCell ref="U63:W63"/>
    <mergeCell ref="AA63:AC63"/>
    <mergeCell ref="C3:C5"/>
    <mergeCell ref="A6:A8"/>
    <mergeCell ref="A28:A35"/>
    <mergeCell ref="A36:A51"/>
    <mergeCell ref="A9:A15"/>
    <mergeCell ref="A16:A25"/>
    <mergeCell ref="D71:E71"/>
    <mergeCell ref="R62:T62"/>
    <mergeCell ref="E62:G62"/>
    <mergeCell ref="H62:J62"/>
    <mergeCell ref="K63:M63"/>
    <mergeCell ref="K62:M62"/>
    <mergeCell ref="N63:P63"/>
    <mergeCell ref="A67:AC67"/>
    <mergeCell ref="X63:Z63"/>
    <mergeCell ref="AA62:AC62"/>
    <mergeCell ref="U62:W62"/>
    <mergeCell ref="R63:T63"/>
    <mergeCell ref="A65:AC65"/>
    <mergeCell ref="A66:AC66"/>
    <mergeCell ref="A26:A27"/>
    <mergeCell ref="E63:G63"/>
    <mergeCell ref="N62:P62"/>
    <mergeCell ref="X62:Z62"/>
    <mergeCell ref="A52:A60"/>
    <mergeCell ref="A62:C62"/>
    <mergeCell ref="A63:C63"/>
  </mergeCells>
  <phoneticPr fontId="2"/>
  <printOptions horizontalCentered="1" verticalCentered="1"/>
  <pageMargins left="0.51181102362204722" right="0.51181102362204722" top="0.51181102362204722" bottom="0.47244094488188981"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統計カウント資料</vt:lpstr>
      <vt:lpstr>第1-1表　都道府県別養成施設設置数</vt:lpstr>
      <vt:lpstr>第2-2表　学校群別協会会員状況</vt:lpstr>
      <vt:lpstr>'第1-1表　都道府県別養成施設設置数'!Print_Area</vt:lpstr>
      <vt:lpstr>'第2-2表　学校群別協会会員状況'!Print_Area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全国調理師養成施設協会</dc:creator>
  <cp:lastModifiedBy>user</cp:lastModifiedBy>
  <cp:lastPrinted>2021-10-13T09:29:12Z</cp:lastPrinted>
  <dcterms:created xsi:type="dcterms:W3CDTF">2006-01-17T06:39:57Z</dcterms:created>
  <dcterms:modified xsi:type="dcterms:W3CDTF">2021-10-13T09:29:30Z</dcterms:modified>
</cp:coreProperties>
</file>