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40\data\共有Link001\2000 企画・広報室\106 養成施設関係統計\R07\tokeiexcel\"/>
    </mc:Choice>
  </mc:AlternateContent>
  <xr:revisionPtr revIDLastSave="0" documentId="13_ncr:1_{634F549F-AD92-4098-891C-6585B0D94E9C}" xr6:coauthVersionLast="47" xr6:coauthVersionMax="47" xr10:uidLastSave="{00000000-0000-0000-0000-000000000000}"/>
  <bookViews>
    <workbookView xWindow="-110" yWindow="-110" windowWidth="19420" windowHeight="10300" firstSheet="1" activeTab="1" xr2:uid="{00000000-000D-0000-FFFF-FFFF00000000}"/>
  </bookViews>
  <sheets>
    <sheet name="統計カウント資料" sheetId="1" r:id="rId1"/>
    <sheet name="第1-1表　都道府県別養成施設設置数" sheetId="2" r:id="rId2"/>
    <sheet name="第2-2表　学校群別協会会員状況" sheetId="4" r:id="rId3"/>
  </sheets>
  <definedNames>
    <definedName name="_xlnm.Print_Area" localSheetId="1">'第1-1表　都道府県別養成施設設置数'!$A$1:$S$64</definedName>
    <definedName name="_xlnm.Print_Area" localSheetId="2">'第2-2表　学校群別協会会員状況'!$A$1:$AC$68</definedName>
    <definedName name="_xlnm.Print_Area">'第2-2表　学校群別協会会員状況'!$A$1:$AC$63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4" i="1" l="1"/>
  <c r="AK288" i="1"/>
  <c r="AF283" i="1"/>
  <c r="AG283" i="1"/>
  <c r="AH283" i="1"/>
  <c r="AI283" i="1"/>
  <c r="AJ283" i="1"/>
  <c r="AK283" i="1"/>
  <c r="AE283" i="1"/>
  <c r="AD283" i="1"/>
  <c r="E43" i="1"/>
  <c r="B43" i="1"/>
  <c r="K265" i="1" l="1"/>
  <c r="G307" i="1" l="1"/>
  <c r="AE175" i="1" l="1"/>
  <c r="E175" i="1"/>
  <c r="A175" i="1"/>
  <c r="E124" i="1"/>
  <c r="A124" i="1"/>
  <c r="AD124" i="1"/>
  <c r="V124" i="1"/>
  <c r="Q124" i="1"/>
  <c r="S43" i="1"/>
  <c r="T43" i="1"/>
  <c r="U43" i="1"/>
  <c r="V43" i="1"/>
  <c r="W43" i="1"/>
  <c r="X43" i="1"/>
  <c r="Y43" i="1"/>
  <c r="Z43" i="1"/>
  <c r="AA43" i="1"/>
  <c r="AB43" i="1"/>
  <c r="AC43" i="1"/>
  <c r="AD43" i="1"/>
  <c r="AE43" i="1"/>
  <c r="AF43" i="1"/>
  <c r="AG43" i="1"/>
  <c r="AH43" i="1"/>
  <c r="AI43" i="1"/>
  <c r="AJ43" i="1"/>
  <c r="AK43" i="1"/>
  <c r="Q43" i="1"/>
  <c r="D11" i="2"/>
  <c r="E229" i="1"/>
  <c r="B229" i="1"/>
  <c r="B124" i="1" l="1"/>
  <c r="AA124" i="1"/>
  <c r="F229" i="1"/>
  <c r="G229" i="1"/>
  <c r="H229" i="1"/>
  <c r="I229" i="1"/>
  <c r="J229" i="1"/>
  <c r="K229" i="1"/>
  <c r="L229" i="1"/>
  <c r="M229" i="1"/>
  <c r="N229" i="1"/>
  <c r="O229" i="1"/>
  <c r="P229" i="1"/>
  <c r="Q229" i="1"/>
  <c r="R229" i="1"/>
  <c r="S229" i="1"/>
  <c r="T229" i="1"/>
  <c r="U229" i="1"/>
  <c r="V229" i="1"/>
  <c r="W229" i="1"/>
  <c r="X229" i="1"/>
  <c r="Y229" i="1"/>
  <c r="Z229" i="1"/>
  <c r="AA229" i="1"/>
  <c r="AB229" i="1"/>
  <c r="AC229" i="1"/>
  <c r="AD229" i="1"/>
  <c r="AE229" i="1"/>
  <c r="AF229" i="1"/>
  <c r="AG229" i="1"/>
  <c r="AH229" i="1"/>
  <c r="AI229" i="1"/>
  <c r="AJ229" i="1"/>
  <c r="AK229" i="1"/>
  <c r="D26" i="2" l="1"/>
  <c r="F239" i="1"/>
  <c r="E44" i="2" s="1"/>
  <c r="G239" i="1"/>
  <c r="H239" i="1"/>
  <c r="G44" i="2" s="1"/>
  <c r="I239" i="1"/>
  <c r="H44" i="2" s="1"/>
  <c r="J239" i="1"/>
  <c r="I44" i="2" s="1"/>
  <c r="K239" i="1"/>
  <c r="J44" i="2" s="1"/>
  <c r="L239" i="1"/>
  <c r="K44" i="2" s="1"/>
  <c r="M239" i="1"/>
  <c r="L44" i="2" s="1"/>
  <c r="N239" i="1"/>
  <c r="M44" i="2" s="1"/>
  <c r="O239" i="1"/>
  <c r="P239" i="1"/>
  <c r="O44" i="2" s="1"/>
  <c r="Q239" i="1"/>
  <c r="P44" i="2" s="1"/>
  <c r="R239" i="1"/>
  <c r="Q44" i="2" s="1"/>
  <c r="S239" i="1"/>
  <c r="R44" i="2" s="1"/>
  <c r="T239" i="1"/>
  <c r="S44" i="2" s="1"/>
  <c r="U239" i="1"/>
  <c r="V239" i="1"/>
  <c r="F44" i="4" s="1"/>
  <c r="W239" i="1"/>
  <c r="X239" i="1"/>
  <c r="I44" i="4" s="1"/>
  <c r="Y239" i="1"/>
  <c r="J44" i="4" s="1"/>
  <c r="Z239" i="1"/>
  <c r="L44" i="4" s="1"/>
  <c r="AA239" i="1"/>
  <c r="M44" i="4" s="1"/>
  <c r="AB239" i="1"/>
  <c r="O44" i="4" s="1"/>
  <c r="AC239" i="1"/>
  <c r="P44" i="4" s="1"/>
  <c r="AD239" i="1"/>
  <c r="S44" i="4" s="1"/>
  <c r="AE239" i="1"/>
  <c r="AF239" i="1"/>
  <c r="V44" i="4" s="1"/>
  <c r="AG239" i="1"/>
  <c r="W44" i="4" s="1"/>
  <c r="AH239" i="1"/>
  <c r="AI239" i="1"/>
  <c r="Z44" i="4" s="1"/>
  <c r="AJ239" i="1"/>
  <c r="AB44" i="4" s="1"/>
  <c r="AK239" i="1"/>
  <c r="AC44" i="4" s="1"/>
  <c r="E239" i="1"/>
  <c r="D44" i="2" s="1"/>
  <c r="B239" i="1"/>
  <c r="A239" i="1"/>
  <c r="F217" i="1"/>
  <c r="E38" i="2" s="1"/>
  <c r="G217" i="1"/>
  <c r="F38" i="2" s="1"/>
  <c r="H217" i="1"/>
  <c r="G38" i="2" s="1"/>
  <c r="I217" i="1"/>
  <c r="J217" i="1"/>
  <c r="I38" i="2" s="1"/>
  <c r="K217" i="1"/>
  <c r="J38" i="2" s="1"/>
  <c r="L217" i="1"/>
  <c r="M217" i="1"/>
  <c r="N217" i="1"/>
  <c r="M38" i="2" s="1"/>
  <c r="O217" i="1"/>
  <c r="N38" i="2" s="1"/>
  <c r="P217" i="1"/>
  <c r="O38" i="2" s="1"/>
  <c r="Q217" i="1"/>
  <c r="P38" i="2" s="1"/>
  <c r="R217" i="1"/>
  <c r="Q38" i="2" s="1"/>
  <c r="S217" i="1"/>
  <c r="R38" i="2" s="1"/>
  <c r="T217" i="1"/>
  <c r="U217" i="1"/>
  <c r="V217" i="1"/>
  <c r="F38" i="4" s="1"/>
  <c r="W217" i="1"/>
  <c r="G38" i="4" s="1"/>
  <c r="X217" i="1"/>
  <c r="I38" i="4" s="1"/>
  <c r="Y217" i="1"/>
  <c r="J38" i="4" s="1"/>
  <c r="Z217" i="1"/>
  <c r="L38" i="4" s="1"/>
  <c r="AA217" i="1"/>
  <c r="M38" i="4" s="1"/>
  <c r="AB217" i="1"/>
  <c r="O38" i="4" s="1"/>
  <c r="AC217" i="1"/>
  <c r="P38" i="4" s="1"/>
  <c r="AD217" i="1"/>
  <c r="S38" i="4" s="1"/>
  <c r="AE217" i="1"/>
  <c r="T38" i="4" s="1"/>
  <c r="AF217" i="1"/>
  <c r="V38" i="4" s="1"/>
  <c r="AG217" i="1"/>
  <c r="W38" i="4" s="1"/>
  <c r="AH217" i="1"/>
  <c r="Y38" i="4" s="1"/>
  <c r="AI217" i="1"/>
  <c r="Z38" i="4" s="1"/>
  <c r="AJ217" i="1"/>
  <c r="AB38" i="4" s="1"/>
  <c r="AK217" i="1"/>
  <c r="AC38" i="4" s="1"/>
  <c r="E217" i="1"/>
  <c r="D38" i="2" s="1"/>
  <c r="B217" i="1"/>
  <c r="A217" i="1"/>
  <c r="F144" i="1"/>
  <c r="E28" i="2" s="1"/>
  <c r="G144" i="1"/>
  <c r="F28" i="2" s="1"/>
  <c r="H144" i="1"/>
  <c r="G28" i="2" s="1"/>
  <c r="I144" i="1"/>
  <c r="H28" i="2" s="1"/>
  <c r="J144" i="1"/>
  <c r="I28" i="2" s="1"/>
  <c r="K144" i="1"/>
  <c r="J28" i="2" s="1"/>
  <c r="L144" i="1"/>
  <c r="M144" i="1"/>
  <c r="N144" i="1"/>
  <c r="M28" i="2" s="1"/>
  <c r="O144" i="1"/>
  <c r="N28" i="2" s="1"/>
  <c r="P144" i="1"/>
  <c r="Q144" i="1"/>
  <c r="P28" i="2" s="1"/>
  <c r="R144" i="1"/>
  <c r="Q28" i="2" s="1"/>
  <c r="S144" i="1"/>
  <c r="T144" i="1"/>
  <c r="S28" i="2" s="1"/>
  <c r="U144" i="1"/>
  <c r="V144" i="1"/>
  <c r="F28" i="4" s="1"/>
  <c r="W144" i="1"/>
  <c r="G28" i="4" s="1"/>
  <c r="X144" i="1"/>
  <c r="I28" i="4" s="1"/>
  <c r="Y144" i="1"/>
  <c r="J28" i="4" s="1"/>
  <c r="Z144" i="1"/>
  <c r="L28" i="4" s="1"/>
  <c r="AA144" i="1"/>
  <c r="M28" i="4" s="1"/>
  <c r="AB144" i="1"/>
  <c r="O28" i="4" s="1"/>
  <c r="AC144" i="1"/>
  <c r="P28" i="4" s="1"/>
  <c r="AD144" i="1"/>
  <c r="S28" i="4" s="1"/>
  <c r="AE144" i="1"/>
  <c r="T28" i="4" s="1"/>
  <c r="AF144" i="1"/>
  <c r="V28" i="4" s="1"/>
  <c r="AG144" i="1"/>
  <c r="W28" i="4" s="1"/>
  <c r="AH144" i="1"/>
  <c r="Y28" i="4" s="1"/>
  <c r="AI144" i="1"/>
  <c r="Z28" i="4" s="1"/>
  <c r="AJ144" i="1"/>
  <c r="AB28" i="4" s="1"/>
  <c r="AK144" i="1"/>
  <c r="AC28" i="4" s="1"/>
  <c r="E144" i="1"/>
  <c r="D28" i="2" s="1"/>
  <c r="B144" i="1"/>
  <c r="A144" i="1"/>
  <c r="A92" i="1"/>
  <c r="F84" i="1"/>
  <c r="E19" i="2" s="1"/>
  <c r="G84" i="1"/>
  <c r="H84" i="1"/>
  <c r="G19" i="2" s="1"/>
  <c r="I84" i="1"/>
  <c r="J84" i="1"/>
  <c r="I19" i="2" s="1"/>
  <c r="K84" i="1"/>
  <c r="J19" i="2" s="1"/>
  <c r="L84" i="1"/>
  <c r="K19" i="2" s="1"/>
  <c r="M84" i="1"/>
  <c r="L19" i="2" s="1"/>
  <c r="N84" i="1"/>
  <c r="M19" i="2" s="1"/>
  <c r="O84" i="1"/>
  <c r="N19" i="2" s="1"/>
  <c r="P84" i="1"/>
  <c r="O19" i="2" s="1"/>
  <c r="Q84" i="1"/>
  <c r="P19" i="2" s="1"/>
  <c r="R84" i="1"/>
  <c r="Q19" i="2" s="1"/>
  <c r="S84" i="1"/>
  <c r="R19" i="2" s="1"/>
  <c r="T84" i="1"/>
  <c r="S19" i="2" s="1"/>
  <c r="U84" i="1"/>
  <c r="V84" i="1"/>
  <c r="F19" i="4" s="1"/>
  <c r="W84" i="1"/>
  <c r="G19" i="4" s="1"/>
  <c r="X84" i="1"/>
  <c r="I19" i="4" s="1"/>
  <c r="Y84" i="1"/>
  <c r="Z84" i="1"/>
  <c r="L19" i="4" s="1"/>
  <c r="AA84" i="1"/>
  <c r="M19" i="4" s="1"/>
  <c r="AB84" i="1"/>
  <c r="O19" i="4" s="1"/>
  <c r="AC84" i="1"/>
  <c r="AD84" i="1"/>
  <c r="S19" i="4" s="1"/>
  <c r="AE84" i="1"/>
  <c r="T19" i="4" s="1"/>
  <c r="AF84" i="1"/>
  <c r="AG84" i="1"/>
  <c r="W19" i="4" s="1"/>
  <c r="AH84" i="1"/>
  <c r="Y19" i="4" s="1"/>
  <c r="AI84" i="1"/>
  <c r="Z19" i="4" s="1"/>
  <c r="AJ84" i="1"/>
  <c r="AK84" i="1"/>
  <c r="AC19" i="4" s="1"/>
  <c r="E84" i="1"/>
  <c r="D19" i="2" s="1"/>
  <c r="B84" i="1"/>
  <c r="A84" i="1"/>
  <c r="F73" i="1"/>
  <c r="E18" i="2" s="1"/>
  <c r="G73" i="1"/>
  <c r="F18" i="2" s="1"/>
  <c r="H73" i="1"/>
  <c r="G18" i="2" s="1"/>
  <c r="I73" i="1"/>
  <c r="H18" i="2" s="1"/>
  <c r="J73" i="1"/>
  <c r="I18" i="2" s="1"/>
  <c r="K73" i="1"/>
  <c r="J18" i="2" s="1"/>
  <c r="L73" i="1"/>
  <c r="K18" i="2" s="1"/>
  <c r="M73" i="1"/>
  <c r="L18" i="2" s="1"/>
  <c r="N73" i="1"/>
  <c r="M18" i="2" s="1"/>
  <c r="O73" i="1"/>
  <c r="N18" i="2" s="1"/>
  <c r="P73" i="1"/>
  <c r="O18" i="2" s="1"/>
  <c r="Q73" i="1"/>
  <c r="P18" i="2" s="1"/>
  <c r="R73" i="1"/>
  <c r="Q18" i="2" s="1"/>
  <c r="S73" i="1"/>
  <c r="R18" i="2" s="1"/>
  <c r="T73" i="1"/>
  <c r="S18" i="2" s="1"/>
  <c r="U73" i="1"/>
  <c r="V73" i="1"/>
  <c r="F18" i="4" s="1"/>
  <c r="W73" i="1"/>
  <c r="G18" i="4" s="1"/>
  <c r="X73" i="1"/>
  <c r="I18" i="4" s="1"/>
  <c r="Y73" i="1"/>
  <c r="J18" i="4" s="1"/>
  <c r="Z73" i="1"/>
  <c r="L18" i="4" s="1"/>
  <c r="AA73" i="1"/>
  <c r="M18" i="4" s="1"/>
  <c r="AB73" i="1"/>
  <c r="O18" i="4" s="1"/>
  <c r="AC73" i="1"/>
  <c r="P18" i="4" s="1"/>
  <c r="AD73" i="1"/>
  <c r="S18" i="4" s="1"/>
  <c r="AE73" i="1"/>
  <c r="T18" i="4" s="1"/>
  <c r="AF73" i="1"/>
  <c r="V18" i="4" s="1"/>
  <c r="AG73" i="1"/>
  <c r="W18" i="4" s="1"/>
  <c r="AH73" i="1"/>
  <c r="Y18" i="4" s="1"/>
  <c r="AI73" i="1"/>
  <c r="Z18" i="4" s="1"/>
  <c r="AJ73" i="1"/>
  <c r="AB18" i="4" s="1"/>
  <c r="AK73" i="1"/>
  <c r="E73" i="1"/>
  <c r="D18" i="2" s="1"/>
  <c r="B73" i="1"/>
  <c r="A73" i="1"/>
  <c r="F27" i="1"/>
  <c r="E9" i="2" s="1"/>
  <c r="G27" i="1"/>
  <c r="H27" i="1"/>
  <c r="G9" i="2" s="1"/>
  <c r="I27" i="1"/>
  <c r="H9" i="2" s="1"/>
  <c r="J27" i="1"/>
  <c r="I9" i="2" s="1"/>
  <c r="K27" i="1"/>
  <c r="J9" i="2" s="1"/>
  <c r="L27" i="1"/>
  <c r="K9" i="2" s="1"/>
  <c r="M27" i="1"/>
  <c r="L9" i="2" s="1"/>
  <c r="N27" i="1"/>
  <c r="M9" i="2" s="1"/>
  <c r="O27" i="1"/>
  <c r="N9" i="2" s="1"/>
  <c r="P27" i="1"/>
  <c r="O9" i="2" s="1"/>
  <c r="Q27" i="1"/>
  <c r="P9" i="2" s="1"/>
  <c r="R27" i="1"/>
  <c r="Q9" i="2" s="1"/>
  <c r="S27" i="1"/>
  <c r="R9" i="2" s="1"/>
  <c r="T27" i="1"/>
  <c r="S9" i="2" s="1"/>
  <c r="U27" i="1"/>
  <c r="V27" i="1"/>
  <c r="F9" i="4" s="1"/>
  <c r="W27" i="1"/>
  <c r="X27" i="1"/>
  <c r="I9" i="4" s="1"/>
  <c r="Y27" i="1"/>
  <c r="J9" i="4" s="1"/>
  <c r="Z27" i="1"/>
  <c r="L9" i="4" s="1"/>
  <c r="AA27" i="1"/>
  <c r="M9" i="4" s="1"/>
  <c r="AB27" i="1"/>
  <c r="O9" i="4" s="1"/>
  <c r="AC27" i="1"/>
  <c r="P9" i="4" s="1"/>
  <c r="AD27" i="1"/>
  <c r="S9" i="4" s="1"/>
  <c r="AE27" i="1"/>
  <c r="T9" i="4" s="1"/>
  <c r="AF27" i="1"/>
  <c r="V9" i="4" s="1"/>
  <c r="AG27" i="1"/>
  <c r="W9" i="4" s="1"/>
  <c r="AH27" i="1"/>
  <c r="Y9" i="4" s="1"/>
  <c r="AI27" i="1"/>
  <c r="Z9" i="4" s="1"/>
  <c r="AJ27" i="1"/>
  <c r="AB9" i="4" s="1"/>
  <c r="AK27" i="1"/>
  <c r="AC9" i="4" s="1"/>
  <c r="E27" i="1"/>
  <c r="D9" i="2" s="1"/>
  <c r="B27" i="1"/>
  <c r="A27" i="1"/>
  <c r="B268" i="1"/>
  <c r="A268" i="1"/>
  <c r="W268" i="1"/>
  <c r="G50" i="4" s="1"/>
  <c r="X268" i="1"/>
  <c r="I50" i="4" s="1"/>
  <c r="Y268" i="1"/>
  <c r="J50" i="4" s="1"/>
  <c r="Z268" i="1"/>
  <c r="L50" i="4" s="1"/>
  <c r="AA268" i="1"/>
  <c r="M50" i="4" s="1"/>
  <c r="AB268" i="1"/>
  <c r="O50" i="4" s="1"/>
  <c r="AC268" i="1"/>
  <c r="P50" i="4" s="1"/>
  <c r="AD268" i="1"/>
  <c r="S50" i="4" s="1"/>
  <c r="AE268" i="1"/>
  <c r="T50" i="4" s="1"/>
  <c r="AF268" i="1"/>
  <c r="V50" i="4" s="1"/>
  <c r="AG268" i="1"/>
  <c r="W50" i="4" s="1"/>
  <c r="AH268" i="1"/>
  <c r="AI268" i="1"/>
  <c r="AJ268" i="1"/>
  <c r="AK268" i="1"/>
  <c r="V268" i="1"/>
  <c r="F50" i="4" s="1"/>
  <c r="F268" i="1"/>
  <c r="E50" i="2" s="1"/>
  <c r="G268" i="1"/>
  <c r="F50" i="2" s="1"/>
  <c r="H268" i="1"/>
  <c r="G50" i="2" s="1"/>
  <c r="I268" i="1"/>
  <c r="H50" i="2" s="1"/>
  <c r="K268" i="1"/>
  <c r="J50" i="2" s="1"/>
  <c r="L268" i="1"/>
  <c r="K50" i="2" s="1"/>
  <c r="M268" i="1"/>
  <c r="L50" i="2" s="1"/>
  <c r="N268" i="1"/>
  <c r="M50" i="2" s="1"/>
  <c r="J268" i="1"/>
  <c r="I50" i="2" s="1"/>
  <c r="O268" i="1"/>
  <c r="N50" i="2" s="1"/>
  <c r="P268" i="1"/>
  <c r="O50" i="2" s="1"/>
  <c r="Q268" i="1"/>
  <c r="R268" i="1"/>
  <c r="Q50" i="2" s="1"/>
  <c r="S268" i="1"/>
  <c r="R50" i="2" s="1"/>
  <c r="T268" i="1"/>
  <c r="S50" i="2" s="1"/>
  <c r="E268" i="1"/>
  <c r="D50" i="2" s="1"/>
  <c r="B149" i="1"/>
  <c r="F132" i="1"/>
  <c r="E21" i="2" s="1"/>
  <c r="R124" i="1"/>
  <c r="Q26" i="2" s="1"/>
  <c r="W19" i="1"/>
  <c r="AA19" i="1"/>
  <c r="Z19" i="1"/>
  <c r="Z20" i="1" s="1"/>
  <c r="AK124" i="1"/>
  <c r="AC26" i="4" s="1"/>
  <c r="AC27" i="4" s="1"/>
  <c r="AJ124" i="1"/>
  <c r="AB26" i="4" s="1"/>
  <c r="AI124" i="1"/>
  <c r="Z26" i="4" s="1"/>
  <c r="AH124" i="1"/>
  <c r="Y26" i="4" s="1"/>
  <c r="Y27" i="4" s="1"/>
  <c r="AG124" i="1"/>
  <c r="W26" i="4" s="1"/>
  <c r="W27" i="4" s="1"/>
  <c r="AF124" i="1"/>
  <c r="V26" i="4" s="1"/>
  <c r="AE124" i="1"/>
  <c r="T26" i="4" s="1"/>
  <c r="T27" i="4" s="1"/>
  <c r="S26" i="4"/>
  <c r="S27" i="4" s="1"/>
  <c r="AC124" i="1"/>
  <c r="P26" i="4" s="1"/>
  <c r="P27" i="4" s="1"/>
  <c r="AB124" i="1"/>
  <c r="O26" i="4" s="1"/>
  <c r="M26" i="4"/>
  <c r="M27" i="4" s="1"/>
  <c r="Z124" i="1"/>
  <c r="L26" i="4" s="1"/>
  <c r="Y124" i="1"/>
  <c r="J26" i="4" s="1"/>
  <c r="J27" i="4" s="1"/>
  <c r="X124" i="1"/>
  <c r="I26" i="4" s="1"/>
  <c r="I27" i="4" s="1"/>
  <c r="W124" i="1"/>
  <c r="G26" i="4" s="1"/>
  <c r="F26" i="4"/>
  <c r="F27" i="4" s="1"/>
  <c r="U124" i="1"/>
  <c r="T124" i="1"/>
  <c r="S27" i="2" s="1"/>
  <c r="S124" i="1"/>
  <c r="P27" i="2"/>
  <c r="P124" i="1"/>
  <c r="O26" i="2" s="1"/>
  <c r="O124" i="1"/>
  <c r="N27" i="2" s="1"/>
  <c r="J124" i="1"/>
  <c r="I27" i="2" s="1"/>
  <c r="N124" i="1"/>
  <c r="M26" i="2" s="1"/>
  <c r="M124" i="1"/>
  <c r="L27" i="2" s="1"/>
  <c r="L124" i="1"/>
  <c r="K26" i="2" s="1"/>
  <c r="K124" i="1"/>
  <c r="J26" i="2" s="1"/>
  <c r="I124" i="1"/>
  <c r="H26" i="2" s="1"/>
  <c r="H124" i="1"/>
  <c r="G26" i="2" s="1"/>
  <c r="G124" i="1"/>
  <c r="F26" i="2" s="1"/>
  <c r="F124" i="1"/>
  <c r="E27" i="2" s="1"/>
  <c r="N59" i="2"/>
  <c r="O19" i="1"/>
  <c r="N7" i="2" s="1"/>
  <c r="O36" i="1"/>
  <c r="N10" i="2" s="1"/>
  <c r="O43" i="1"/>
  <c r="N11" i="2" s="1"/>
  <c r="O45" i="1"/>
  <c r="N12" i="2" s="1"/>
  <c r="O51" i="1"/>
  <c r="N13" i="2" s="1"/>
  <c r="O56" i="1"/>
  <c r="N14" i="2" s="1"/>
  <c r="O61" i="1"/>
  <c r="N16" i="2" s="1"/>
  <c r="O68" i="1"/>
  <c r="N17" i="2" s="1"/>
  <c r="O92" i="1"/>
  <c r="N20" i="2" s="1"/>
  <c r="O132" i="1"/>
  <c r="N21" i="2" s="1"/>
  <c r="O140" i="1"/>
  <c r="N22" i="2" s="1"/>
  <c r="O149" i="1"/>
  <c r="N29" i="2" s="1"/>
  <c r="O154" i="1"/>
  <c r="N30" i="2" s="1"/>
  <c r="O156" i="1"/>
  <c r="N23" i="2" s="1"/>
  <c r="O160" i="1"/>
  <c r="N24" i="2" s="1"/>
  <c r="O166" i="1"/>
  <c r="N31" i="2" s="1"/>
  <c r="O175" i="1"/>
  <c r="N32" i="2" s="1"/>
  <c r="O192" i="1"/>
  <c r="N33" i="2" s="1"/>
  <c r="O197" i="1"/>
  <c r="N34" i="2" s="1"/>
  <c r="O202" i="1"/>
  <c r="N36" i="2" s="1"/>
  <c r="O205" i="1"/>
  <c r="N37" i="2" s="1"/>
  <c r="O224" i="1"/>
  <c r="N39" i="2" s="1"/>
  <c r="O227" i="1"/>
  <c r="N40" i="2" s="1"/>
  <c r="N41" i="2"/>
  <c r="O232" i="1"/>
  <c r="N42" i="2" s="1"/>
  <c r="O234" i="1"/>
  <c r="N43" i="2" s="1"/>
  <c r="N44" i="2"/>
  <c r="O245" i="1"/>
  <c r="N45" i="2" s="1"/>
  <c r="O251" i="1"/>
  <c r="N46" i="2" s="1"/>
  <c r="O255" i="1"/>
  <c r="N47" i="2" s="1"/>
  <c r="O259" i="1"/>
  <c r="N48" i="2" s="1"/>
  <c r="O265" i="1"/>
  <c r="N49" i="2" s="1"/>
  <c r="O283" i="1"/>
  <c r="N52" i="2" s="1"/>
  <c r="O288" i="1"/>
  <c r="N53" i="2" s="1"/>
  <c r="O293" i="1"/>
  <c r="N54" i="2" s="1"/>
  <c r="O299" i="1"/>
  <c r="O307" i="1"/>
  <c r="N56" i="2" s="1"/>
  <c r="O314" i="1"/>
  <c r="N57" i="2" s="1"/>
  <c r="O320" i="1"/>
  <c r="N58" i="2" s="1"/>
  <c r="L11" i="4"/>
  <c r="W320" i="1"/>
  <c r="G58" i="4" s="1"/>
  <c r="X320" i="1"/>
  <c r="I58" i="4" s="1"/>
  <c r="Y320" i="1"/>
  <c r="J58" i="4" s="1"/>
  <c r="Z320" i="1"/>
  <c r="L58" i="4" s="1"/>
  <c r="AA320" i="1"/>
  <c r="M58" i="4" s="1"/>
  <c r="AB320" i="1"/>
  <c r="O58" i="4" s="1"/>
  <c r="AC320" i="1"/>
  <c r="P58" i="4" s="1"/>
  <c r="AD320" i="1"/>
  <c r="S58" i="4" s="1"/>
  <c r="AE320" i="1"/>
  <c r="T58" i="4" s="1"/>
  <c r="AF320" i="1"/>
  <c r="V58" i="4" s="1"/>
  <c r="AG320" i="1"/>
  <c r="W58" i="4" s="1"/>
  <c r="AH320" i="1"/>
  <c r="Y58" i="4" s="1"/>
  <c r="AI320" i="1"/>
  <c r="Z58" i="4" s="1"/>
  <c r="AJ320" i="1"/>
  <c r="AB58" i="4" s="1"/>
  <c r="AK320" i="1"/>
  <c r="AC58" i="4" s="1"/>
  <c r="V320" i="1"/>
  <c r="F58" i="4" s="1"/>
  <c r="G320" i="1"/>
  <c r="F58" i="2" s="1"/>
  <c r="H320" i="1"/>
  <c r="G58" i="2" s="1"/>
  <c r="I320" i="1"/>
  <c r="H58" i="2" s="1"/>
  <c r="K320" i="1"/>
  <c r="J58" i="2" s="1"/>
  <c r="L320" i="1"/>
  <c r="K58" i="2" s="1"/>
  <c r="M320" i="1"/>
  <c r="L58" i="2" s="1"/>
  <c r="N320" i="1"/>
  <c r="M58" i="2" s="1"/>
  <c r="J320" i="1"/>
  <c r="I58" i="2" s="1"/>
  <c r="P320" i="1"/>
  <c r="O58" i="2" s="1"/>
  <c r="Q320" i="1"/>
  <c r="P58" i="2" s="1"/>
  <c r="R320" i="1"/>
  <c r="Q58" i="2" s="1"/>
  <c r="S320" i="1"/>
  <c r="R58" i="2" s="1"/>
  <c r="T320" i="1"/>
  <c r="S58" i="2" s="1"/>
  <c r="F320" i="1"/>
  <c r="E58" i="2" s="1"/>
  <c r="E320" i="1"/>
  <c r="D58" i="2" s="1"/>
  <c r="B320" i="1"/>
  <c r="A320" i="1"/>
  <c r="S38" i="2"/>
  <c r="K38" i="2"/>
  <c r="P43" i="1"/>
  <c r="O11" i="2" s="1"/>
  <c r="P11" i="2"/>
  <c r="R43" i="1"/>
  <c r="Q11" i="2" s="1"/>
  <c r="F43" i="1"/>
  <c r="E11" i="2" s="1"/>
  <c r="G43" i="1"/>
  <c r="F11" i="2" s="1"/>
  <c r="H43" i="1"/>
  <c r="G11" i="2" s="1"/>
  <c r="I43" i="1"/>
  <c r="H11" i="2" s="1"/>
  <c r="K43" i="1"/>
  <c r="J11" i="2" s="1"/>
  <c r="L43" i="1"/>
  <c r="K11" i="2" s="1"/>
  <c r="M43" i="1"/>
  <c r="L11" i="2" s="1"/>
  <c r="N43" i="1"/>
  <c r="M11" i="2" s="1"/>
  <c r="J43" i="1"/>
  <c r="I11" i="2" s="1"/>
  <c r="S11" i="4"/>
  <c r="T11" i="4"/>
  <c r="V11" i="4"/>
  <c r="W11" i="4"/>
  <c r="Z11" i="4"/>
  <c r="AB11" i="4"/>
  <c r="AC11" i="4"/>
  <c r="Y11" i="4"/>
  <c r="A43" i="1"/>
  <c r="AD265" i="1"/>
  <c r="S49" i="4" s="1"/>
  <c r="AE265" i="1"/>
  <c r="T49" i="4" s="1"/>
  <c r="AF265" i="1"/>
  <c r="V49" i="4" s="1"/>
  <c r="AG265" i="1"/>
  <c r="W49" i="4" s="1"/>
  <c r="AH265" i="1"/>
  <c r="Y49" i="4" s="1"/>
  <c r="AI265" i="1"/>
  <c r="Z49" i="4" s="1"/>
  <c r="AJ265" i="1"/>
  <c r="AB49" i="4" s="1"/>
  <c r="AK265" i="1"/>
  <c r="AC49" i="4" s="1"/>
  <c r="AC265" i="1"/>
  <c r="P49" i="4" s="1"/>
  <c r="F265" i="1"/>
  <c r="G265" i="1"/>
  <c r="F49" i="2" s="1"/>
  <c r="H265" i="1"/>
  <c r="G49" i="2" s="1"/>
  <c r="I265" i="1"/>
  <c r="H49" i="2" s="1"/>
  <c r="J49" i="2"/>
  <c r="L265" i="1"/>
  <c r="K49" i="2" s="1"/>
  <c r="M265" i="1"/>
  <c r="L49" i="2" s="1"/>
  <c r="N265" i="1"/>
  <c r="M49" i="2" s="1"/>
  <c r="J265" i="1"/>
  <c r="I49" i="2" s="1"/>
  <c r="P265" i="1"/>
  <c r="O49" i="2" s="1"/>
  <c r="Q265" i="1"/>
  <c r="P49" i="2" s="1"/>
  <c r="R265" i="1"/>
  <c r="Q49" i="2" s="1"/>
  <c r="S265" i="1"/>
  <c r="R49" i="2" s="1"/>
  <c r="T265" i="1"/>
  <c r="S49" i="2" s="1"/>
  <c r="U265" i="1"/>
  <c r="V265" i="1"/>
  <c r="F49" i="4" s="1"/>
  <c r="W265" i="1"/>
  <c r="G49" i="4" s="1"/>
  <c r="X265" i="1"/>
  <c r="I49" i="4" s="1"/>
  <c r="Y265" i="1"/>
  <c r="J49" i="4" s="1"/>
  <c r="Z265" i="1"/>
  <c r="L49" i="4" s="1"/>
  <c r="AA265" i="1"/>
  <c r="M49" i="4" s="1"/>
  <c r="AB265" i="1"/>
  <c r="O49" i="4" s="1"/>
  <c r="E265" i="1"/>
  <c r="D49" i="2" s="1"/>
  <c r="A265" i="1"/>
  <c r="B265" i="1"/>
  <c r="Q68" i="1"/>
  <c r="P17" i="2" s="1"/>
  <c r="S68" i="1"/>
  <c r="R17" i="2" s="1"/>
  <c r="T68" i="1"/>
  <c r="S17" i="2" s="1"/>
  <c r="W68" i="1"/>
  <c r="G17" i="4" s="1"/>
  <c r="E68" i="1"/>
  <c r="D17" i="2" s="1"/>
  <c r="R68" i="1"/>
  <c r="Q17" i="2" s="1"/>
  <c r="B192" i="1"/>
  <c r="F11" i="4"/>
  <c r="I11" i="4"/>
  <c r="J11" i="4"/>
  <c r="M11" i="4"/>
  <c r="O11" i="4"/>
  <c r="P11" i="4"/>
  <c r="G11" i="4"/>
  <c r="G68" i="1"/>
  <c r="F17" i="2" s="1"/>
  <c r="F68" i="1"/>
  <c r="E17" i="2" s="1"/>
  <c r="B68" i="1"/>
  <c r="A68" i="1"/>
  <c r="X68" i="1"/>
  <c r="I17" i="4" s="1"/>
  <c r="Y68" i="1"/>
  <c r="J17" i="4" s="1"/>
  <c r="Z68" i="1"/>
  <c r="L17" i="4" s="1"/>
  <c r="AA68" i="1"/>
  <c r="M17" i="4" s="1"/>
  <c r="B283" i="1"/>
  <c r="B326" i="1"/>
  <c r="B156" i="1"/>
  <c r="B154" i="1"/>
  <c r="B140" i="1"/>
  <c r="B132" i="1"/>
  <c r="B92" i="1"/>
  <c r="B36" i="1"/>
  <c r="B19" i="1"/>
  <c r="B20" i="1" s="1"/>
  <c r="B255" i="1"/>
  <c r="B259" i="1"/>
  <c r="B288" i="1"/>
  <c r="B293" i="1"/>
  <c r="B299" i="1"/>
  <c r="B307" i="1"/>
  <c r="A224" i="1"/>
  <c r="B224" i="1"/>
  <c r="A283" i="1"/>
  <c r="A288" i="1" s="1"/>
  <c r="AB283" i="1"/>
  <c r="O52" i="4" s="1"/>
  <c r="AC283" i="1"/>
  <c r="P52" i="4" s="1"/>
  <c r="AA283" i="1"/>
  <c r="M52" i="4" s="1"/>
  <c r="R283" i="1"/>
  <c r="Q52" i="2" s="1"/>
  <c r="S283" i="1"/>
  <c r="R52" i="2" s="1"/>
  <c r="T283" i="1"/>
  <c r="S52" i="2" s="1"/>
  <c r="Q283" i="1"/>
  <c r="P52" i="2" s="1"/>
  <c r="F283" i="1"/>
  <c r="E52" i="2" s="1"/>
  <c r="G283" i="1"/>
  <c r="F52" i="2" s="1"/>
  <c r="H283" i="1"/>
  <c r="G52" i="2" s="1"/>
  <c r="I283" i="1"/>
  <c r="H52" i="2" s="1"/>
  <c r="K283" i="1"/>
  <c r="J52" i="2" s="1"/>
  <c r="L283" i="1"/>
  <c r="K52" i="2" s="1"/>
  <c r="M283" i="1"/>
  <c r="L52" i="2" s="1"/>
  <c r="N283" i="1"/>
  <c r="M52" i="2" s="1"/>
  <c r="J283" i="1"/>
  <c r="I52" i="2" s="1"/>
  <c r="P283" i="1"/>
  <c r="O52" i="2" s="1"/>
  <c r="E283" i="1"/>
  <c r="D52" i="2" s="1"/>
  <c r="A19" i="1"/>
  <c r="A20" i="1" s="1"/>
  <c r="R19" i="1"/>
  <c r="Q7" i="2" s="1"/>
  <c r="S19" i="1"/>
  <c r="S20" i="1" s="1"/>
  <c r="R8" i="2" s="1"/>
  <c r="T19" i="1"/>
  <c r="Q19" i="1"/>
  <c r="Q20" i="1" s="1"/>
  <c r="P8" i="2" s="1"/>
  <c r="E19" i="1"/>
  <c r="D7" i="2" s="1"/>
  <c r="F19" i="1"/>
  <c r="E7" i="2" s="1"/>
  <c r="G19" i="1"/>
  <c r="G20" i="1" s="1"/>
  <c r="F8" i="2" s="1"/>
  <c r="H19" i="1"/>
  <c r="I19" i="1"/>
  <c r="H7" i="2" s="1"/>
  <c r="K19" i="1"/>
  <c r="J7" i="2" s="1"/>
  <c r="L19" i="1"/>
  <c r="M19" i="1"/>
  <c r="N19" i="1"/>
  <c r="P19" i="1"/>
  <c r="P20" i="1" s="1"/>
  <c r="O8" i="2" s="1"/>
  <c r="J19" i="1"/>
  <c r="J20" i="1" s="1"/>
  <c r="I8" i="2" s="1"/>
  <c r="L326" i="1"/>
  <c r="K59" i="2" s="1"/>
  <c r="L314" i="1"/>
  <c r="K57" i="2" s="1"/>
  <c r="L307" i="1"/>
  <c r="K56" i="2" s="1"/>
  <c r="L299" i="1"/>
  <c r="K55" i="2" s="1"/>
  <c r="L293" i="1"/>
  <c r="K54" i="2" s="1"/>
  <c r="L288" i="1"/>
  <c r="L259" i="1"/>
  <c r="K48" i="2" s="1"/>
  <c r="L255" i="1"/>
  <c r="K47" i="2" s="1"/>
  <c r="L251" i="1"/>
  <c r="K46" i="2" s="1"/>
  <c r="L245" i="1"/>
  <c r="K45" i="2" s="1"/>
  <c r="L234" i="1"/>
  <c r="K43" i="2" s="1"/>
  <c r="L232" i="1"/>
  <c r="K42" i="2" s="1"/>
  <c r="K41" i="2"/>
  <c r="L227" i="1"/>
  <c r="K40" i="2" s="1"/>
  <c r="L224" i="1"/>
  <c r="K39" i="2" s="1"/>
  <c r="L205" i="1"/>
  <c r="K37" i="2" s="1"/>
  <c r="L202" i="1"/>
  <c r="K36" i="2" s="1"/>
  <c r="L197" i="1"/>
  <c r="K34" i="2" s="1"/>
  <c r="L192" i="1"/>
  <c r="K33" i="2" s="1"/>
  <c r="L175" i="1"/>
  <c r="K32" i="2" s="1"/>
  <c r="L166" i="1"/>
  <c r="K31" i="2" s="1"/>
  <c r="L160" i="1"/>
  <c r="K24" i="2" s="1"/>
  <c r="L156" i="1"/>
  <c r="K23" i="2" s="1"/>
  <c r="L154" i="1"/>
  <c r="K30" i="2" s="1"/>
  <c r="L149" i="1"/>
  <c r="K29" i="2" s="1"/>
  <c r="L140" i="1"/>
  <c r="K22" i="2" s="1"/>
  <c r="L132" i="1"/>
  <c r="K21" i="2" s="1"/>
  <c r="L92" i="1"/>
  <c r="K20" i="2" s="1"/>
  <c r="L68" i="1"/>
  <c r="K17" i="2" s="1"/>
  <c r="L61" i="1"/>
  <c r="K16" i="2" s="1"/>
  <c r="L56" i="1"/>
  <c r="K14" i="2" s="1"/>
  <c r="L51" i="1"/>
  <c r="K13" i="2" s="1"/>
  <c r="L45" i="1"/>
  <c r="K12" i="2" s="1"/>
  <c r="L36" i="1"/>
  <c r="K10" i="2" s="1"/>
  <c r="M326" i="1"/>
  <c r="L59" i="2" s="1"/>
  <c r="M314" i="1"/>
  <c r="L57" i="2" s="1"/>
  <c r="M307" i="1"/>
  <c r="L56" i="2" s="1"/>
  <c r="M299" i="1"/>
  <c r="L55" i="2" s="1"/>
  <c r="M293" i="1"/>
  <c r="L54" i="2" s="1"/>
  <c r="M288" i="1"/>
  <c r="L53" i="2" s="1"/>
  <c r="M259" i="1"/>
  <c r="L48" i="2" s="1"/>
  <c r="M255" i="1"/>
  <c r="L47" i="2" s="1"/>
  <c r="M251" i="1"/>
  <c r="L46" i="2" s="1"/>
  <c r="M245" i="1"/>
  <c r="L45" i="2" s="1"/>
  <c r="M234" i="1"/>
  <c r="L43" i="2" s="1"/>
  <c r="M232" i="1"/>
  <c r="L42" i="2" s="1"/>
  <c r="L41" i="2"/>
  <c r="M227" i="1"/>
  <c r="L40" i="2" s="1"/>
  <c r="M224" i="1"/>
  <c r="L39" i="2" s="1"/>
  <c r="M205" i="1"/>
  <c r="L37" i="2" s="1"/>
  <c r="M202" i="1"/>
  <c r="L36" i="2" s="1"/>
  <c r="M197" i="1"/>
  <c r="L34" i="2" s="1"/>
  <c r="M192" i="1"/>
  <c r="M175" i="1"/>
  <c r="L32" i="2" s="1"/>
  <c r="M166" i="1"/>
  <c r="L31" i="2" s="1"/>
  <c r="M160" i="1"/>
  <c r="L24" i="2" s="1"/>
  <c r="M156" i="1"/>
  <c r="L23" i="2" s="1"/>
  <c r="M154" i="1"/>
  <c r="L30" i="2" s="1"/>
  <c r="M149" i="1"/>
  <c r="L29" i="2" s="1"/>
  <c r="M140" i="1"/>
  <c r="L22" i="2" s="1"/>
  <c r="M132" i="1"/>
  <c r="L21" i="2" s="1"/>
  <c r="M92" i="1"/>
  <c r="L20" i="2" s="1"/>
  <c r="M68" i="1"/>
  <c r="L17" i="2" s="1"/>
  <c r="M61" i="1"/>
  <c r="L16" i="2" s="1"/>
  <c r="M56" i="1"/>
  <c r="L14" i="2" s="1"/>
  <c r="M51" i="1"/>
  <c r="L13" i="2" s="1"/>
  <c r="M45" i="1"/>
  <c r="L12" i="2" s="1"/>
  <c r="M36" i="1"/>
  <c r="L10" i="2" s="1"/>
  <c r="R11" i="2"/>
  <c r="S11" i="2"/>
  <c r="A299" i="1"/>
  <c r="AD299" i="1"/>
  <c r="S55" i="4" s="1"/>
  <c r="AE299" i="1"/>
  <c r="T55" i="4" s="1"/>
  <c r="AF299" i="1"/>
  <c r="V55" i="4" s="1"/>
  <c r="AG299" i="1"/>
  <c r="W55" i="4" s="1"/>
  <c r="AH299" i="1"/>
  <c r="Y55" i="4" s="1"/>
  <c r="AJ299" i="1"/>
  <c r="AB55" i="4" s="1"/>
  <c r="AK299" i="1"/>
  <c r="AC55" i="4" s="1"/>
  <c r="AI299" i="1"/>
  <c r="Z55" i="4" s="1"/>
  <c r="S299" i="1"/>
  <c r="R55" i="2" s="1"/>
  <c r="T299" i="1"/>
  <c r="S55" i="2" s="1"/>
  <c r="Q299" i="1"/>
  <c r="P55" i="2" s="1"/>
  <c r="R299" i="1"/>
  <c r="Q55" i="2" s="1"/>
  <c r="E299" i="1"/>
  <c r="D55" i="2" s="1"/>
  <c r="F299" i="1"/>
  <c r="E55" i="2" s="1"/>
  <c r="G299" i="1"/>
  <c r="F55" i="2" s="1"/>
  <c r="H299" i="1"/>
  <c r="G55" i="2" s="1"/>
  <c r="I299" i="1"/>
  <c r="H55" i="2" s="1"/>
  <c r="N299" i="1"/>
  <c r="M55" i="2" s="1"/>
  <c r="K299" i="1"/>
  <c r="J55" i="2" s="1"/>
  <c r="P299" i="1"/>
  <c r="O55" i="2" s="1"/>
  <c r="J299" i="1"/>
  <c r="I55" i="2" s="1"/>
  <c r="AD232" i="1"/>
  <c r="S42" i="4" s="1"/>
  <c r="AE232" i="1"/>
  <c r="T42" i="4" s="1"/>
  <c r="AF232" i="1"/>
  <c r="V42" i="4" s="1"/>
  <c r="AG232" i="1"/>
  <c r="W42" i="4" s="1"/>
  <c r="AH232" i="1"/>
  <c r="Y42" i="4" s="1"/>
  <c r="AJ232" i="1"/>
  <c r="AB42" i="4" s="1"/>
  <c r="AK232" i="1"/>
  <c r="AC42" i="4" s="1"/>
  <c r="AI232" i="1"/>
  <c r="Z42" i="4" s="1"/>
  <c r="Q232" i="1"/>
  <c r="P42" i="2" s="1"/>
  <c r="S232" i="1"/>
  <c r="R42" i="2" s="1"/>
  <c r="T232" i="1"/>
  <c r="S42" i="2" s="1"/>
  <c r="R232" i="1"/>
  <c r="Q42" i="2" s="1"/>
  <c r="H232" i="1"/>
  <c r="G42" i="2" s="1"/>
  <c r="I232" i="1"/>
  <c r="H42" i="2" s="1"/>
  <c r="N232" i="1"/>
  <c r="M42" i="2" s="1"/>
  <c r="K232" i="1"/>
  <c r="J42" i="2" s="1"/>
  <c r="J232" i="1"/>
  <c r="I42" i="2" s="1"/>
  <c r="P232" i="1"/>
  <c r="O42" i="2" s="1"/>
  <c r="E232" i="1"/>
  <c r="D42" i="2" s="1"/>
  <c r="F232" i="1"/>
  <c r="E42" i="2" s="1"/>
  <c r="G232" i="1"/>
  <c r="F42" i="2" s="1"/>
  <c r="X192" i="1"/>
  <c r="I33" i="4" s="1"/>
  <c r="Y192" i="1"/>
  <c r="J33" i="4" s="1"/>
  <c r="Z192" i="1"/>
  <c r="L33" i="4" s="1"/>
  <c r="AA192" i="1"/>
  <c r="M33" i="4" s="1"/>
  <c r="AB192" i="1"/>
  <c r="O33" i="4" s="1"/>
  <c r="AC192" i="1"/>
  <c r="P33" i="4" s="1"/>
  <c r="V192" i="1"/>
  <c r="F33" i="4" s="1"/>
  <c r="W192" i="1"/>
  <c r="G33" i="4" s="1"/>
  <c r="R192" i="1"/>
  <c r="Q33" i="2" s="1"/>
  <c r="K192" i="1"/>
  <c r="J33" i="2" s="1"/>
  <c r="H192" i="1"/>
  <c r="G33" i="2" s="1"/>
  <c r="E192" i="1"/>
  <c r="D33" i="2" s="1"/>
  <c r="A192" i="1"/>
  <c r="A232" i="1"/>
  <c r="AD192" i="1"/>
  <c r="S33" i="4" s="1"/>
  <c r="AF192" i="1"/>
  <c r="V33" i="4" s="1"/>
  <c r="AG192" i="1"/>
  <c r="W33" i="4" s="1"/>
  <c r="AH192" i="1"/>
  <c r="Y33" i="4" s="1"/>
  <c r="AI192" i="1"/>
  <c r="Z33" i="4" s="1"/>
  <c r="AJ192" i="1"/>
  <c r="AB33" i="4" s="1"/>
  <c r="AK192" i="1"/>
  <c r="AC33" i="4" s="1"/>
  <c r="AE192" i="1"/>
  <c r="T33" i="4" s="1"/>
  <c r="G192" i="1"/>
  <c r="F33" i="2" s="1"/>
  <c r="I192" i="1"/>
  <c r="H33" i="2" s="1"/>
  <c r="N192" i="1"/>
  <c r="M33" i="2" s="1"/>
  <c r="J192" i="1"/>
  <c r="I33" i="2" s="1"/>
  <c r="P192" i="1"/>
  <c r="O33" i="2" s="1"/>
  <c r="F192" i="1"/>
  <c r="E33" i="2" s="1"/>
  <c r="S36" i="1"/>
  <c r="R10" i="2" s="1"/>
  <c r="AG314" i="1"/>
  <c r="W57" i="4" s="1"/>
  <c r="AH314" i="1"/>
  <c r="Y57" i="4" s="1"/>
  <c r="AI314" i="1"/>
  <c r="Z57" i="4" s="1"/>
  <c r="S314" i="1"/>
  <c r="R57" i="2" s="1"/>
  <c r="R314" i="1"/>
  <c r="Q57" i="2" s="1"/>
  <c r="K314" i="1"/>
  <c r="J57" i="2" s="1"/>
  <c r="J314" i="1"/>
  <c r="I57" i="2" s="1"/>
  <c r="A314" i="1"/>
  <c r="X283" i="1"/>
  <c r="I52" i="4" s="1"/>
  <c r="W283" i="1"/>
  <c r="G52" i="4" s="1"/>
  <c r="R36" i="1"/>
  <c r="Q10" i="2" s="1"/>
  <c r="A36" i="1"/>
  <c r="AE36" i="1"/>
  <c r="T10" i="4" s="1"/>
  <c r="AF36" i="1"/>
  <c r="V10" i="4" s="1"/>
  <c r="AG36" i="1"/>
  <c r="W10" i="4" s="1"/>
  <c r="AH36" i="1"/>
  <c r="Y10" i="4" s="1"/>
  <c r="AJ36" i="1"/>
  <c r="AB10" i="4" s="1"/>
  <c r="AK36" i="1"/>
  <c r="AC10" i="4" s="1"/>
  <c r="AI36" i="1"/>
  <c r="Z10" i="4" s="1"/>
  <c r="J36" i="1"/>
  <c r="I10" i="2" s="1"/>
  <c r="W149" i="1"/>
  <c r="G29" i="4" s="1"/>
  <c r="AB19" i="1"/>
  <c r="O7" i="4" s="1"/>
  <c r="O8" i="4" s="1"/>
  <c r="X19" i="1"/>
  <c r="I7" i="4" s="1"/>
  <c r="Y19" i="1"/>
  <c r="J7" i="4" s="1"/>
  <c r="J8" i="4" s="1"/>
  <c r="S192" i="1"/>
  <c r="R33" i="2" s="1"/>
  <c r="T192" i="1"/>
  <c r="S33" i="2" s="1"/>
  <c r="Q192" i="1"/>
  <c r="P33" i="2" s="1"/>
  <c r="AB245" i="1"/>
  <c r="O45" i="4" s="1"/>
  <c r="AA245" i="1"/>
  <c r="M45" i="4" s="1"/>
  <c r="AC245" i="1"/>
  <c r="P45" i="4" s="1"/>
  <c r="A140" i="1"/>
  <c r="S140" i="1"/>
  <c r="R22" i="2" s="1"/>
  <c r="R140" i="1"/>
  <c r="Q22" i="2" s="1"/>
  <c r="S149" i="1"/>
  <c r="R29" i="2" s="1"/>
  <c r="R149" i="1"/>
  <c r="Q29" i="2" s="1"/>
  <c r="X140" i="1"/>
  <c r="I22" i="4" s="1"/>
  <c r="W140" i="1"/>
  <c r="G22" i="4" s="1"/>
  <c r="F140" i="1"/>
  <c r="E22" i="2" s="1"/>
  <c r="E140" i="1"/>
  <c r="D22" i="2" s="1"/>
  <c r="A149" i="1"/>
  <c r="AF149" i="1"/>
  <c r="V29" i="4" s="1"/>
  <c r="AE149" i="1"/>
  <c r="T29" i="4" s="1"/>
  <c r="F149" i="1"/>
  <c r="E29" i="2" s="1"/>
  <c r="E149" i="1"/>
  <c r="D29" i="2" s="1"/>
  <c r="A154" i="1"/>
  <c r="A166" i="1"/>
  <c r="A197" i="1"/>
  <c r="A61" i="1"/>
  <c r="A132" i="1"/>
  <c r="A160" i="1"/>
  <c r="A156" i="1"/>
  <c r="A326" i="1"/>
  <c r="A307" i="1"/>
  <c r="A293" i="1"/>
  <c r="A259" i="1"/>
  <c r="A255" i="1"/>
  <c r="A251" i="1"/>
  <c r="A245" i="1"/>
  <c r="A234" i="1"/>
  <c r="A227" i="1"/>
  <c r="A205" i="1"/>
  <c r="A202" i="1"/>
  <c r="A56" i="1"/>
  <c r="A51" i="1"/>
  <c r="A45" i="1"/>
  <c r="AI245" i="1"/>
  <c r="Z45" i="4" s="1"/>
  <c r="AH245" i="1"/>
  <c r="Y45" i="4" s="1"/>
  <c r="S245" i="1"/>
  <c r="R45" i="2" s="1"/>
  <c r="T245" i="1"/>
  <c r="S45" i="2" s="1"/>
  <c r="Q245" i="1"/>
  <c r="P45" i="2" s="1"/>
  <c r="R245" i="1"/>
  <c r="Q45" i="2" s="1"/>
  <c r="I245" i="1"/>
  <c r="H45" i="2" s="1"/>
  <c r="E245" i="1"/>
  <c r="D45" i="2" s="1"/>
  <c r="F245" i="1"/>
  <c r="E45" i="2" s="1"/>
  <c r="G245" i="1"/>
  <c r="F45" i="2" s="1"/>
  <c r="H245" i="1"/>
  <c r="G45" i="2" s="1"/>
  <c r="N245" i="1"/>
  <c r="M45" i="2" s="1"/>
  <c r="K245" i="1"/>
  <c r="J45" i="2" s="1"/>
  <c r="P245" i="1"/>
  <c r="O45" i="2" s="1"/>
  <c r="J245" i="1"/>
  <c r="I45" i="2" s="1"/>
  <c r="B245" i="1"/>
  <c r="V36" i="1"/>
  <c r="F10" i="4" s="1"/>
  <c r="AC19" i="1"/>
  <c r="P7" i="4" s="1"/>
  <c r="W36" i="1"/>
  <c r="G10" i="4" s="1"/>
  <c r="AA36" i="1"/>
  <c r="M10" i="4" s="1"/>
  <c r="W45" i="1"/>
  <c r="G12" i="4" s="1"/>
  <c r="W51" i="1"/>
  <c r="G13" i="4" s="1"/>
  <c r="AA51" i="1"/>
  <c r="M13" i="4" s="1"/>
  <c r="W56" i="1"/>
  <c r="G14" i="4" s="1"/>
  <c r="AI51" i="1"/>
  <c r="Z13" i="4" s="1"/>
  <c r="AI45" i="1"/>
  <c r="Z12" i="4" s="1"/>
  <c r="AD19" i="1"/>
  <c r="S7" i="4" s="1"/>
  <c r="S8" i="4" s="1"/>
  <c r="T56" i="1"/>
  <c r="S14" i="2" s="1"/>
  <c r="T51" i="1"/>
  <c r="S13" i="2" s="1"/>
  <c r="T45" i="1"/>
  <c r="S12" i="2" s="1"/>
  <c r="T36" i="1"/>
  <c r="S10" i="2" s="1"/>
  <c r="T61" i="1"/>
  <c r="S16" i="2" s="1"/>
  <c r="T92" i="1"/>
  <c r="S20" i="2" s="1"/>
  <c r="T132" i="1"/>
  <c r="S21" i="2" s="1"/>
  <c r="T160" i="1"/>
  <c r="S24" i="2" s="1"/>
  <c r="T156" i="1"/>
  <c r="S23" i="2" s="1"/>
  <c r="T140" i="1"/>
  <c r="S22" i="2" s="1"/>
  <c r="T149" i="1"/>
  <c r="S29" i="2" s="1"/>
  <c r="T154" i="1"/>
  <c r="S30" i="2" s="1"/>
  <c r="T166" i="1"/>
  <c r="S31" i="2" s="1"/>
  <c r="T175" i="1"/>
  <c r="S32" i="2" s="1"/>
  <c r="T197" i="1"/>
  <c r="S34" i="2" s="1"/>
  <c r="T259" i="1"/>
  <c r="S48" i="2" s="1"/>
  <c r="T255" i="1"/>
  <c r="S47" i="2" s="1"/>
  <c r="T251" i="1"/>
  <c r="S46" i="2" s="1"/>
  <c r="T234" i="1"/>
  <c r="S43" i="2" s="1"/>
  <c r="S41" i="2"/>
  <c r="T227" i="1"/>
  <c r="S40" i="2" s="1"/>
  <c r="T224" i="1"/>
  <c r="S39" i="2" s="1"/>
  <c r="T205" i="1"/>
  <c r="S37" i="2" s="1"/>
  <c r="T202" i="1"/>
  <c r="S36" i="2" s="1"/>
  <c r="T326" i="1"/>
  <c r="S59" i="2" s="1"/>
  <c r="T314" i="1"/>
  <c r="S57" i="2" s="1"/>
  <c r="T307" i="1"/>
  <c r="S56" i="2" s="1"/>
  <c r="T293" i="1"/>
  <c r="S54" i="2" s="1"/>
  <c r="T288" i="1"/>
  <c r="S53" i="2" s="1"/>
  <c r="E56" i="1"/>
  <c r="D14" i="2" s="1"/>
  <c r="E51" i="1"/>
  <c r="E45" i="1"/>
  <c r="D12" i="2" s="1"/>
  <c r="E36" i="1"/>
  <c r="D10" i="2" s="1"/>
  <c r="I56" i="1"/>
  <c r="H14" i="2" s="1"/>
  <c r="I51" i="1"/>
  <c r="H13" i="2" s="1"/>
  <c r="I45" i="1"/>
  <c r="H12" i="2" s="1"/>
  <c r="I36" i="1"/>
  <c r="H10" i="2" s="1"/>
  <c r="N56" i="1"/>
  <c r="M14" i="2" s="1"/>
  <c r="N51" i="1"/>
  <c r="N45" i="1"/>
  <c r="M12" i="2" s="1"/>
  <c r="N36" i="1"/>
  <c r="M10" i="2" s="1"/>
  <c r="K56" i="1"/>
  <c r="J14" i="2" s="1"/>
  <c r="K51" i="1"/>
  <c r="J13" i="2" s="1"/>
  <c r="K45" i="1"/>
  <c r="J12" i="2" s="1"/>
  <c r="K36" i="1"/>
  <c r="J10" i="2" s="1"/>
  <c r="J56" i="1"/>
  <c r="I14" i="2" s="1"/>
  <c r="J51" i="1"/>
  <c r="I13" i="2" s="1"/>
  <c r="J45" i="1"/>
  <c r="I12" i="2" s="1"/>
  <c r="P56" i="1"/>
  <c r="O14" i="2" s="1"/>
  <c r="P51" i="1"/>
  <c r="O13" i="2" s="1"/>
  <c r="P45" i="1"/>
  <c r="O12" i="2" s="1"/>
  <c r="P36" i="1"/>
  <c r="O10" i="2" s="1"/>
  <c r="E61" i="1"/>
  <c r="D16" i="2" s="1"/>
  <c r="E92" i="1"/>
  <c r="D20" i="2" s="1"/>
  <c r="E132" i="1"/>
  <c r="D21" i="2" s="1"/>
  <c r="E160" i="1"/>
  <c r="D24" i="2" s="1"/>
  <c r="E156" i="1"/>
  <c r="D23" i="2" s="1"/>
  <c r="I61" i="1"/>
  <c r="H16" i="2" s="1"/>
  <c r="I68" i="1"/>
  <c r="H17" i="2" s="1"/>
  <c r="I92" i="1"/>
  <c r="H20" i="2" s="1"/>
  <c r="I132" i="1"/>
  <c r="H21" i="2" s="1"/>
  <c r="I160" i="1"/>
  <c r="H24" i="2" s="1"/>
  <c r="I156" i="1"/>
  <c r="H23" i="2" s="1"/>
  <c r="I140" i="1"/>
  <c r="H22" i="2" s="1"/>
  <c r="N61" i="1"/>
  <c r="M16" i="2" s="1"/>
  <c r="N68" i="1"/>
  <c r="M17" i="2" s="1"/>
  <c r="N92" i="1"/>
  <c r="M20" i="2" s="1"/>
  <c r="N132" i="1"/>
  <c r="M21" i="2" s="1"/>
  <c r="N160" i="1"/>
  <c r="M24" i="2" s="1"/>
  <c r="N156" i="1"/>
  <c r="M23" i="2" s="1"/>
  <c r="N140" i="1"/>
  <c r="M22" i="2" s="1"/>
  <c r="K61" i="1"/>
  <c r="J16" i="2" s="1"/>
  <c r="K68" i="1"/>
  <c r="J17" i="2" s="1"/>
  <c r="K92" i="1"/>
  <c r="J20" i="2" s="1"/>
  <c r="K132" i="1"/>
  <c r="J21" i="2" s="1"/>
  <c r="K160" i="1"/>
  <c r="J24" i="2" s="1"/>
  <c r="K156" i="1"/>
  <c r="J23" i="2" s="1"/>
  <c r="K140" i="1"/>
  <c r="J22" i="2" s="1"/>
  <c r="J61" i="1"/>
  <c r="I16" i="2" s="1"/>
  <c r="J68" i="1"/>
  <c r="I17" i="2" s="1"/>
  <c r="J92" i="1"/>
  <c r="I20" i="2" s="1"/>
  <c r="J132" i="1"/>
  <c r="I21" i="2" s="1"/>
  <c r="J160" i="1"/>
  <c r="I24" i="2" s="1"/>
  <c r="J156" i="1"/>
  <c r="I23" i="2" s="1"/>
  <c r="J140" i="1"/>
  <c r="I22" i="2" s="1"/>
  <c r="P61" i="1"/>
  <c r="O16" i="2" s="1"/>
  <c r="P68" i="1"/>
  <c r="O17" i="2" s="1"/>
  <c r="P92" i="1"/>
  <c r="O20" i="2" s="1"/>
  <c r="P132" i="1"/>
  <c r="O21" i="2" s="1"/>
  <c r="P160" i="1"/>
  <c r="O24" i="2" s="1"/>
  <c r="P156" i="1"/>
  <c r="O23" i="2" s="1"/>
  <c r="P140" i="1"/>
  <c r="O22" i="2" s="1"/>
  <c r="E154" i="1"/>
  <c r="D30" i="2" s="1"/>
  <c r="E166" i="1"/>
  <c r="D31" i="2" s="1"/>
  <c r="D32" i="2"/>
  <c r="E197" i="1"/>
  <c r="D34" i="2" s="1"/>
  <c r="I149" i="1"/>
  <c r="H29" i="2" s="1"/>
  <c r="I154" i="1"/>
  <c r="H30" i="2" s="1"/>
  <c r="I166" i="1"/>
  <c r="H31" i="2" s="1"/>
  <c r="I175" i="1"/>
  <c r="H32" i="2" s="1"/>
  <c r="I197" i="1"/>
  <c r="H34" i="2" s="1"/>
  <c r="N149" i="1"/>
  <c r="M29" i="2" s="1"/>
  <c r="N154" i="1"/>
  <c r="M30" i="2" s="1"/>
  <c r="N166" i="1"/>
  <c r="M31" i="2" s="1"/>
  <c r="N175" i="1"/>
  <c r="M32" i="2" s="1"/>
  <c r="N197" i="1"/>
  <c r="M34" i="2" s="1"/>
  <c r="K149" i="1"/>
  <c r="J29" i="2" s="1"/>
  <c r="K154" i="1"/>
  <c r="J30" i="2" s="1"/>
  <c r="K166" i="1"/>
  <c r="J31" i="2" s="1"/>
  <c r="K175" i="1"/>
  <c r="J32" i="2" s="1"/>
  <c r="K197" i="1"/>
  <c r="J34" i="2" s="1"/>
  <c r="J149" i="1"/>
  <c r="J154" i="1"/>
  <c r="I30" i="2" s="1"/>
  <c r="J166" i="1"/>
  <c r="I31" i="2" s="1"/>
  <c r="J175" i="1"/>
  <c r="I32" i="2" s="1"/>
  <c r="J197" i="1"/>
  <c r="I34" i="2" s="1"/>
  <c r="P149" i="1"/>
  <c r="O29" i="2" s="1"/>
  <c r="P154" i="1"/>
  <c r="O30" i="2" s="1"/>
  <c r="P166" i="1"/>
  <c r="O31" i="2" s="1"/>
  <c r="P175" i="1"/>
  <c r="O32" i="2" s="1"/>
  <c r="P197" i="1"/>
  <c r="O34" i="2" s="1"/>
  <c r="E259" i="1"/>
  <c r="D48" i="2" s="1"/>
  <c r="E255" i="1"/>
  <c r="D47" i="2" s="1"/>
  <c r="E251" i="1"/>
  <c r="E234" i="1"/>
  <c r="D43" i="2" s="1"/>
  <c r="D41" i="2"/>
  <c r="E227" i="1"/>
  <c r="D40" i="2" s="1"/>
  <c r="E224" i="1"/>
  <c r="D39" i="2" s="1"/>
  <c r="E205" i="1"/>
  <c r="D37" i="2" s="1"/>
  <c r="E202" i="1"/>
  <c r="D36" i="2" s="1"/>
  <c r="I259" i="1"/>
  <c r="H48" i="2" s="1"/>
  <c r="I255" i="1"/>
  <c r="H47" i="2" s="1"/>
  <c r="I251" i="1"/>
  <c r="H46" i="2" s="1"/>
  <c r="I234" i="1"/>
  <c r="H43" i="2" s="1"/>
  <c r="H41" i="2"/>
  <c r="I227" i="1"/>
  <c r="H40" i="2" s="1"/>
  <c r="I224" i="1"/>
  <c r="H39" i="2" s="1"/>
  <c r="I205" i="1"/>
  <c r="H37" i="2" s="1"/>
  <c r="I202" i="1"/>
  <c r="H36" i="2" s="1"/>
  <c r="N259" i="1"/>
  <c r="M48" i="2" s="1"/>
  <c r="N255" i="1"/>
  <c r="M47" i="2" s="1"/>
  <c r="N251" i="1"/>
  <c r="M46" i="2" s="1"/>
  <c r="N234" i="1"/>
  <c r="M43" i="2" s="1"/>
  <c r="M41" i="2"/>
  <c r="N227" i="1"/>
  <c r="M40" i="2" s="1"/>
  <c r="N224" i="1"/>
  <c r="M39" i="2" s="1"/>
  <c r="N205" i="1"/>
  <c r="M37" i="2" s="1"/>
  <c r="N202" i="1"/>
  <c r="M36" i="2" s="1"/>
  <c r="K259" i="1"/>
  <c r="J48" i="2" s="1"/>
  <c r="K255" i="1"/>
  <c r="J47" i="2" s="1"/>
  <c r="K251" i="1"/>
  <c r="J46" i="2" s="1"/>
  <c r="K234" i="1"/>
  <c r="J43" i="2" s="1"/>
  <c r="J41" i="2"/>
  <c r="K227" i="1"/>
  <c r="J40" i="2" s="1"/>
  <c r="K224" i="1"/>
  <c r="J39" i="2" s="1"/>
  <c r="K205" i="1"/>
  <c r="J37" i="2" s="1"/>
  <c r="K202" i="1"/>
  <c r="J36" i="2" s="1"/>
  <c r="J259" i="1"/>
  <c r="J255" i="1"/>
  <c r="I47" i="2" s="1"/>
  <c r="J251" i="1"/>
  <c r="I46" i="2" s="1"/>
  <c r="J234" i="1"/>
  <c r="I43" i="2" s="1"/>
  <c r="I41" i="2"/>
  <c r="J227" i="1"/>
  <c r="I40" i="2" s="1"/>
  <c r="J224" i="1"/>
  <c r="I39" i="2" s="1"/>
  <c r="J205" i="1"/>
  <c r="I37" i="2" s="1"/>
  <c r="J202" i="1"/>
  <c r="I36" i="2" s="1"/>
  <c r="P259" i="1"/>
  <c r="O48" i="2" s="1"/>
  <c r="P255" i="1"/>
  <c r="O47" i="2" s="1"/>
  <c r="P251" i="1"/>
  <c r="O46" i="2" s="1"/>
  <c r="P234" i="1"/>
  <c r="O43" i="2" s="1"/>
  <c r="O41" i="2"/>
  <c r="P227" i="1"/>
  <c r="O40" i="2" s="1"/>
  <c r="P224" i="1"/>
  <c r="O39" i="2" s="1"/>
  <c r="P205" i="1"/>
  <c r="O37" i="2" s="1"/>
  <c r="P202" i="1"/>
  <c r="O36" i="2" s="1"/>
  <c r="E326" i="1"/>
  <c r="D59" i="2" s="1"/>
  <c r="E314" i="1"/>
  <c r="D57" i="2" s="1"/>
  <c r="E307" i="1"/>
  <c r="D56" i="2" s="1"/>
  <c r="E293" i="1"/>
  <c r="D54" i="2" s="1"/>
  <c r="E288" i="1"/>
  <c r="D53" i="2" s="1"/>
  <c r="I326" i="1"/>
  <c r="H59" i="2" s="1"/>
  <c r="I314" i="1"/>
  <c r="H57" i="2" s="1"/>
  <c r="I307" i="1"/>
  <c r="H56" i="2" s="1"/>
  <c r="I293" i="1"/>
  <c r="H54" i="2" s="1"/>
  <c r="I288" i="1"/>
  <c r="H53" i="2" s="1"/>
  <c r="N326" i="1"/>
  <c r="M59" i="2" s="1"/>
  <c r="N314" i="1"/>
  <c r="M57" i="2" s="1"/>
  <c r="N307" i="1"/>
  <c r="M56" i="2" s="1"/>
  <c r="N293" i="1"/>
  <c r="M54" i="2" s="1"/>
  <c r="N288" i="1"/>
  <c r="M53" i="2" s="1"/>
  <c r="K326" i="1"/>
  <c r="J59" i="2" s="1"/>
  <c r="K307" i="1"/>
  <c r="J56" i="2" s="1"/>
  <c r="K293" i="1"/>
  <c r="J54" i="2" s="1"/>
  <c r="K288" i="1"/>
  <c r="J53" i="2" s="1"/>
  <c r="J326" i="1"/>
  <c r="I59" i="2" s="1"/>
  <c r="J307" i="1"/>
  <c r="I56" i="2" s="1"/>
  <c r="J293" i="1"/>
  <c r="I54" i="2" s="1"/>
  <c r="J288" i="1"/>
  <c r="I53" i="2" s="1"/>
  <c r="P326" i="1"/>
  <c r="O59" i="2" s="1"/>
  <c r="P314" i="1"/>
  <c r="O57" i="2" s="1"/>
  <c r="P307" i="1"/>
  <c r="O56" i="2" s="1"/>
  <c r="P293" i="1"/>
  <c r="O54" i="2" s="1"/>
  <c r="P288" i="1"/>
  <c r="O53" i="2" s="1"/>
  <c r="S56" i="1"/>
  <c r="R14" i="2" s="1"/>
  <c r="S51" i="1"/>
  <c r="R13" i="2" s="1"/>
  <c r="S45" i="1"/>
  <c r="R12" i="2" s="1"/>
  <c r="S61" i="1"/>
  <c r="R16" i="2" s="1"/>
  <c r="S92" i="1"/>
  <c r="R20" i="2" s="1"/>
  <c r="S132" i="1"/>
  <c r="R21" i="2" s="1"/>
  <c r="S160" i="1"/>
  <c r="R24" i="2" s="1"/>
  <c r="S156" i="1"/>
  <c r="R23" i="2" s="1"/>
  <c r="S154" i="1"/>
  <c r="R30" i="2" s="1"/>
  <c r="S166" i="1"/>
  <c r="R31" i="2" s="1"/>
  <c r="S175" i="1"/>
  <c r="R32" i="2" s="1"/>
  <c r="S197" i="1"/>
  <c r="R34" i="2" s="1"/>
  <c r="S259" i="1"/>
  <c r="R48" i="2" s="1"/>
  <c r="S255" i="1"/>
  <c r="R47" i="2" s="1"/>
  <c r="S251" i="1"/>
  <c r="R46" i="2" s="1"/>
  <c r="S234" i="1"/>
  <c r="R43" i="2" s="1"/>
  <c r="R41" i="2"/>
  <c r="S227" i="1"/>
  <c r="R40" i="2" s="1"/>
  <c r="S224" i="1"/>
  <c r="R39" i="2" s="1"/>
  <c r="S205" i="1"/>
  <c r="R37" i="2" s="1"/>
  <c r="S202" i="1"/>
  <c r="R36" i="2" s="1"/>
  <c r="S326" i="1"/>
  <c r="R59" i="2" s="1"/>
  <c r="S307" i="1"/>
  <c r="R56" i="2" s="1"/>
  <c r="S293" i="1"/>
  <c r="R54" i="2" s="1"/>
  <c r="S288" i="1"/>
  <c r="R53" i="2" s="1"/>
  <c r="R56" i="1"/>
  <c r="Q14" i="2" s="1"/>
  <c r="R51" i="1"/>
  <c r="Q13" i="2" s="1"/>
  <c r="R45" i="1"/>
  <c r="Q12" i="2" s="1"/>
  <c r="R61" i="1"/>
  <c r="Q16" i="2" s="1"/>
  <c r="R92" i="1"/>
  <c r="Q20" i="2" s="1"/>
  <c r="R132" i="1"/>
  <c r="Q21" i="2" s="1"/>
  <c r="R160" i="1"/>
  <c r="Q24" i="2" s="1"/>
  <c r="R156" i="1"/>
  <c r="Q23" i="2" s="1"/>
  <c r="R154" i="1"/>
  <c r="Q30" i="2" s="1"/>
  <c r="R166" i="1"/>
  <c r="Q31" i="2" s="1"/>
  <c r="R175" i="1"/>
  <c r="Q32" i="2" s="1"/>
  <c r="R197" i="1"/>
  <c r="Q34" i="2" s="1"/>
  <c r="R259" i="1"/>
  <c r="Q48" i="2" s="1"/>
  <c r="R255" i="1"/>
  <c r="Q47" i="2" s="1"/>
  <c r="R251" i="1"/>
  <c r="Q46" i="2" s="1"/>
  <c r="R234" i="1"/>
  <c r="Q43" i="2" s="1"/>
  <c r="Q41" i="2"/>
  <c r="R227" i="1"/>
  <c r="Q40" i="2" s="1"/>
  <c r="R224" i="1"/>
  <c r="Q39" i="2" s="1"/>
  <c r="R205" i="1"/>
  <c r="Q37" i="2" s="1"/>
  <c r="R202" i="1"/>
  <c r="Q36" i="2" s="1"/>
  <c r="R326" i="1"/>
  <c r="Q59" i="2" s="1"/>
  <c r="R307" i="1"/>
  <c r="Q56" i="2" s="1"/>
  <c r="R293" i="1"/>
  <c r="Q54" i="2" s="1"/>
  <c r="R288" i="1"/>
  <c r="Q53" i="2" s="1"/>
  <c r="Q56" i="1"/>
  <c r="P14" i="2" s="1"/>
  <c r="Q51" i="1"/>
  <c r="P13" i="2" s="1"/>
  <c r="Q45" i="1"/>
  <c r="P12" i="2" s="1"/>
  <c r="Q36" i="1"/>
  <c r="P10" i="2" s="1"/>
  <c r="Q61" i="1"/>
  <c r="P16" i="2" s="1"/>
  <c r="Q92" i="1"/>
  <c r="P20" i="2" s="1"/>
  <c r="Q132" i="1"/>
  <c r="P21" i="2" s="1"/>
  <c r="Q160" i="1"/>
  <c r="P24" i="2" s="1"/>
  <c r="Q156" i="1"/>
  <c r="P23" i="2" s="1"/>
  <c r="Q140" i="1"/>
  <c r="P22" i="2" s="1"/>
  <c r="Q149" i="1"/>
  <c r="P29" i="2" s="1"/>
  <c r="Q154" i="1"/>
  <c r="P30" i="2" s="1"/>
  <c r="Q166" i="1"/>
  <c r="P31" i="2" s="1"/>
  <c r="Q175" i="1"/>
  <c r="P32" i="2" s="1"/>
  <c r="Q197" i="1"/>
  <c r="P34" i="2" s="1"/>
  <c r="Q259" i="1"/>
  <c r="P48" i="2" s="1"/>
  <c r="Q255" i="1"/>
  <c r="P47" i="2" s="1"/>
  <c r="Q251" i="1"/>
  <c r="P46" i="2" s="1"/>
  <c r="Q234" i="1"/>
  <c r="P43" i="2" s="1"/>
  <c r="P41" i="2"/>
  <c r="Q227" i="1"/>
  <c r="P40" i="2" s="1"/>
  <c r="Q224" i="1"/>
  <c r="P39" i="2" s="1"/>
  <c r="Q205" i="1"/>
  <c r="P37" i="2" s="1"/>
  <c r="Q202" i="1"/>
  <c r="P36" i="2" s="1"/>
  <c r="Q326" i="1"/>
  <c r="P59" i="2" s="1"/>
  <c r="Q314" i="1"/>
  <c r="P57" i="2" s="1"/>
  <c r="Q307" i="1"/>
  <c r="P56" i="2" s="1"/>
  <c r="Q293" i="1"/>
  <c r="P54" i="2" s="1"/>
  <c r="Q288" i="1"/>
  <c r="P53" i="2" s="1"/>
  <c r="F56" i="1"/>
  <c r="E14" i="2" s="1"/>
  <c r="F51" i="1"/>
  <c r="E13" i="2" s="1"/>
  <c r="F45" i="1"/>
  <c r="E12" i="2" s="1"/>
  <c r="F36" i="1"/>
  <c r="E10" i="2" s="1"/>
  <c r="F61" i="1"/>
  <c r="E16" i="2" s="1"/>
  <c r="F92" i="1"/>
  <c r="E20" i="2" s="1"/>
  <c r="F160" i="1"/>
  <c r="E24" i="2" s="1"/>
  <c r="F156" i="1"/>
  <c r="E23" i="2" s="1"/>
  <c r="F154" i="1"/>
  <c r="E30" i="2" s="1"/>
  <c r="F166" i="1"/>
  <c r="E31" i="2" s="1"/>
  <c r="F175" i="1"/>
  <c r="E32" i="2" s="1"/>
  <c r="F197" i="1"/>
  <c r="E34" i="2" s="1"/>
  <c r="F259" i="1"/>
  <c r="E48" i="2" s="1"/>
  <c r="F255" i="1"/>
  <c r="E47" i="2" s="1"/>
  <c r="F251" i="1"/>
  <c r="E46" i="2" s="1"/>
  <c r="F234" i="1"/>
  <c r="E43" i="2" s="1"/>
  <c r="E41" i="2"/>
  <c r="F227" i="1"/>
  <c r="E40" i="2" s="1"/>
  <c r="F224" i="1"/>
  <c r="E39" i="2" s="1"/>
  <c r="F205" i="1"/>
  <c r="E37" i="2" s="1"/>
  <c r="F202" i="1"/>
  <c r="E36" i="2" s="1"/>
  <c r="F326" i="1"/>
  <c r="E59" i="2" s="1"/>
  <c r="F314" i="1"/>
  <c r="E57" i="2" s="1"/>
  <c r="F307" i="1"/>
  <c r="E56" i="2" s="1"/>
  <c r="F293" i="1"/>
  <c r="E54" i="2" s="1"/>
  <c r="F288" i="1"/>
  <c r="E53" i="2" s="1"/>
  <c r="G56" i="1"/>
  <c r="F14" i="2" s="1"/>
  <c r="G51" i="1"/>
  <c r="F13" i="2" s="1"/>
  <c r="G45" i="1"/>
  <c r="F12" i="2" s="1"/>
  <c r="G36" i="1"/>
  <c r="F10" i="2" s="1"/>
  <c r="G61" i="1"/>
  <c r="F16" i="2" s="1"/>
  <c r="G92" i="1"/>
  <c r="F20" i="2" s="1"/>
  <c r="G132" i="1"/>
  <c r="F21" i="2" s="1"/>
  <c r="G160" i="1"/>
  <c r="F24" i="2" s="1"/>
  <c r="G156" i="1"/>
  <c r="F23" i="2" s="1"/>
  <c r="G140" i="1"/>
  <c r="F22" i="2" s="1"/>
  <c r="G149" i="1"/>
  <c r="G154" i="1"/>
  <c r="F30" i="2" s="1"/>
  <c r="G166" i="1"/>
  <c r="F31" i="2" s="1"/>
  <c r="G175" i="1"/>
  <c r="F32" i="2" s="1"/>
  <c r="G197" i="1"/>
  <c r="F34" i="2" s="1"/>
  <c r="G259" i="1"/>
  <c r="G255" i="1"/>
  <c r="F47" i="2" s="1"/>
  <c r="G251" i="1"/>
  <c r="F46" i="2" s="1"/>
  <c r="F44" i="2"/>
  <c r="G234" i="1"/>
  <c r="F43" i="2" s="1"/>
  <c r="F41" i="2"/>
  <c r="G227" i="1"/>
  <c r="F40" i="2" s="1"/>
  <c r="G224" i="1"/>
  <c r="F39" i="2" s="1"/>
  <c r="G205" i="1"/>
  <c r="F37" i="2" s="1"/>
  <c r="G202" i="1"/>
  <c r="F36" i="2" s="1"/>
  <c r="G326" i="1"/>
  <c r="G314" i="1"/>
  <c r="F57" i="2" s="1"/>
  <c r="F56" i="2"/>
  <c r="G293" i="1"/>
  <c r="G288" i="1"/>
  <c r="H56" i="1"/>
  <c r="G14" i="2" s="1"/>
  <c r="H51" i="1"/>
  <c r="G13" i="2" s="1"/>
  <c r="H45" i="1"/>
  <c r="G12" i="2" s="1"/>
  <c r="H36" i="1"/>
  <c r="G10" i="2" s="1"/>
  <c r="H61" i="1"/>
  <c r="G16" i="2" s="1"/>
  <c r="H68" i="1"/>
  <c r="G17" i="2" s="1"/>
  <c r="H92" i="1"/>
  <c r="G20" i="2" s="1"/>
  <c r="H132" i="1"/>
  <c r="G21" i="2" s="1"/>
  <c r="H160" i="1"/>
  <c r="G24" i="2" s="1"/>
  <c r="H156" i="1"/>
  <c r="G23" i="2" s="1"/>
  <c r="H140" i="1"/>
  <c r="G22" i="2" s="1"/>
  <c r="H149" i="1"/>
  <c r="G29" i="2" s="1"/>
  <c r="H154" i="1"/>
  <c r="G30" i="2" s="1"/>
  <c r="H166" i="1"/>
  <c r="G31" i="2" s="1"/>
  <c r="H175" i="1"/>
  <c r="G32" i="2" s="1"/>
  <c r="H197" i="1"/>
  <c r="G34" i="2" s="1"/>
  <c r="H259" i="1"/>
  <c r="G48" i="2" s="1"/>
  <c r="H255" i="1"/>
  <c r="G47" i="2" s="1"/>
  <c r="H251" i="1"/>
  <c r="G46" i="2" s="1"/>
  <c r="H234" i="1"/>
  <c r="G43" i="2" s="1"/>
  <c r="G41" i="2"/>
  <c r="H227" i="1"/>
  <c r="G40" i="2" s="1"/>
  <c r="H224" i="1"/>
  <c r="G39" i="2" s="1"/>
  <c r="H205" i="1"/>
  <c r="G37" i="2" s="1"/>
  <c r="H202" i="1"/>
  <c r="G36" i="2" s="1"/>
  <c r="H326" i="1"/>
  <c r="G59" i="2" s="1"/>
  <c r="H314" i="1"/>
  <c r="G57" i="2" s="1"/>
  <c r="H307" i="1"/>
  <c r="G56" i="2" s="1"/>
  <c r="H293" i="1"/>
  <c r="G54" i="2" s="1"/>
  <c r="H288" i="1"/>
  <c r="G53" i="2" s="1"/>
  <c r="B251" i="1"/>
  <c r="B234" i="1"/>
  <c r="B232" i="1"/>
  <c r="B227" i="1"/>
  <c r="B205" i="1"/>
  <c r="B202" i="1"/>
  <c r="AF326" i="1"/>
  <c r="V59" i="4" s="1"/>
  <c r="AF314" i="1"/>
  <c r="V57" i="4" s="1"/>
  <c r="AF307" i="1"/>
  <c r="V56" i="4" s="1"/>
  <c r="AF293" i="1"/>
  <c r="V54" i="4" s="1"/>
  <c r="AF288" i="1"/>
  <c r="V53" i="4" s="1"/>
  <c r="V52" i="4"/>
  <c r="AF259" i="1"/>
  <c r="V48" i="4" s="1"/>
  <c r="AF255" i="1"/>
  <c r="V47" i="4" s="1"/>
  <c r="AF251" i="1"/>
  <c r="V46" i="4" s="1"/>
  <c r="AF245" i="1"/>
  <c r="V45" i="4" s="1"/>
  <c r="AF234" i="1"/>
  <c r="V43" i="4" s="1"/>
  <c r="V41" i="4"/>
  <c r="AF227" i="1"/>
  <c r="V40" i="4" s="1"/>
  <c r="AF224" i="1"/>
  <c r="V39" i="4" s="1"/>
  <c r="AF205" i="1"/>
  <c r="V37" i="4" s="1"/>
  <c r="AF202" i="1"/>
  <c r="V36" i="4" s="1"/>
  <c r="AF154" i="1"/>
  <c r="V30" i="4" s="1"/>
  <c r="AF166" i="1"/>
  <c r="V31" i="4" s="1"/>
  <c r="AF175" i="1"/>
  <c r="V32" i="4" s="1"/>
  <c r="AF197" i="1"/>
  <c r="V34" i="4" s="1"/>
  <c r="AF61" i="1"/>
  <c r="V16" i="4" s="1"/>
  <c r="AF68" i="1"/>
  <c r="V17" i="4" s="1"/>
  <c r="AF92" i="1"/>
  <c r="V20" i="4" s="1"/>
  <c r="AF132" i="1"/>
  <c r="V21" i="4" s="1"/>
  <c r="AF160" i="1"/>
  <c r="V24" i="4" s="1"/>
  <c r="AF156" i="1"/>
  <c r="V23" i="4" s="1"/>
  <c r="AF140" i="1"/>
  <c r="V22" i="4" s="1"/>
  <c r="AF56" i="1"/>
  <c r="V14" i="4" s="1"/>
  <c r="AF51" i="1"/>
  <c r="V13" i="4" s="1"/>
  <c r="AF45" i="1"/>
  <c r="V12" i="4" s="1"/>
  <c r="AF19" i="1"/>
  <c r="AF20" i="1" s="1"/>
  <c r="AG326" i="1"/>
  <c r="W59" i="4" s="1"/>
  <c r="AG307" i="1"/>
  <c r="W56" i="4" s="1"/>
  <c r="AG293" i="1"/>
  <c r="W54" i="4" s="1"/>
  <c r="AG288" i="1"/>
  <c r="W53" i="4" s="1"/>
  <c r="W52" i="4"/>
  <c r="AG259" i="1"/>
  <c r="W48" i="4" s="1"/>
  <c r="AG255" i="1"/>
  <c r="W47" i="4" s="1"/>
  <c r="AG251" i="1"/>
  <c r="W46" i="4" s="1"/>
  <c r="AG245" i="1"/>
  <c r="W45" i="4" s="1"/>
  <c r="AG234" i="1"/>
  <c r="W43" i="4" s="1"/>
  <c r="W41" i="4"/>
  <c r="AG227" i="1"/>
  <c r="W40" i="4" s="1"/>
  <c r="AG224" i="1"/>
  <c r="W39" i="4" s="1"/>
  <c r="AG205" i="1"/>
  <c r="W37" i="4" s="1"/>
  <c r="AG202" i="1"/>
  <c r="W36" i="4" s="1"/>
  <c r="AG149" i="1"/>
  <c r="W29" i="4" s="1"/>
  <c r="AG154" i="1"/>
  <c r="W30" i="4" s="1"/>
  <c r="AG166" i="1"/>
  <c r="AG175" i="1"/>
  <c r="W32" i="4" s="1"/>
  <c r="AG197" i="1"/>
  <c r="W34" i="4" s="1"/>
  <c r="AG61" i="1"/>
  <c r="W16" i="4" s="1"/>
  <c r="AG68" i="1"/>
  <c r="W17" i="4" s="1"/>
  <c r="AG92" i="1"/>
  <c r="W20" i="4" s="1"/>
  <c r="AG132" i="1"/>
  <c r="W21" i="4" s="1"/>
  <c r="AG160" i="1"/>
  <c r="W24" i="4" s="1"/>
  <c r="AG156" i="1"/>
  <c r="W23" i="4" s="1"/>
  <c r="AG140" i="1"/>
  <c r="W22" i="4" s="1"/>
  <c r="AG56" i="1"/>
  <c r="AG51" i="1"/>
  <c r="W13" i="4" s="1"/>
  <c r="AG45" i="1"/>
  <c r="W12" i="4" s="1"/>
  <c r="AG19" i="1"/>
  <c r="W7" i="4" s="1"/>
  <c r="W8" i="4" s="1"/>
  <c r="AH56" i="1"/>
  <c r="Y14" i="4" s="1"/>
  <c r="AH51" i="1"/>
  <c r="Y13" i="4" s="1"/>
  <c r="AH45" i="1"/>
  <c r="Y12" i="4" s="1"/>
  <c r="AH326" i="1"/>
  <c r="AH307" i="1"/>
  <c r="Y56" i="4" s="1"/>
  <c r="AH293" i="1"/>
  <c r="Y54" i="4" s="1"/>
  <c r="AH288" i="1"/>
  <c r="Y53" i="4" s="1"/>
  <c r="Y52" i="4"/>
  <c r="AH259" i="1"/>
  <c r="Y48" i="4" s="1"/>
  <c r="AH255" i="1"/>
  <c r="Y47" i="4" s="1"/>
  <c r="AH251" i="1"/>
  <c r="Y46" i="4" s="1"/>
  <c r="AH234" i="1"/>
  <c r="Y43" i="4" s="1"/>
  <c r="Y41" i="4"/>
  <c r="AH227" i="1"/>
  <c r="Y40" i="4" s="1"/>
  <c r="AH224" i="1"/>
  <c r="Y39" i="4" s="1"/>
  <c r="AH205" i="1"/>
  <c r="Y37" i="4" s="1"/>
  <c r="AH202" i="1"/>
  <c r="Y36" i="4" s="1"/>
  <c r="AH149" i="1"/>
  <c r="AH154" i="1"/>
  <c r="Y30" i="4" s="1"/>
  <c r="AH166" i="1"/>
  <c r="Y31" i="4" s="1"/>
  <c r="AH175" i="1"/>
  <c r="Y32" i="4" s="1"/>
  <c r="AH197" i="1"/>
  <c r="Y34" i="4" s="1"/>
  <c r="AH61" i="1"/>
  <c r="Y16" i="4" s="1"/>
  <c r="AH68" i="1"/>
  <c r="Y17" i="4" s="1"/>
  <c r="AH92" i="1"/>
  <c r="Y20" i="4" s="1"/>
  <c r="AH132" i="1"/>
  <c r="Y21" i="4" s="1"/>
  <c r="AH160" i="1"/>
  <c r="Y24" i="4" s="1"/>
  <c r="AH156" i="1"/>
  <c r="Y23" i="4" s="1"/>
  <c r="AH140" i="1"/>
  <c r="Y22" i="4" s="1"/>
  <c r="AH19" i="1"/>
  <c r="AI56" i="1"/>
  <c r="Z14" i="4" s="1"/>
  <c r="AI326" i="1"/>
  <c r="Z59" i="4" s="1"/>
  <c r="AI307" i="1"/>
  <c r="Z56" i="4" s="1"/>
  <c r="AI293" i="1"/>
  <c r="Z54" i="4" s="1"/>
  <c r="AI288" i="1"/>
  <c r="Z53" i="4" s="1"/>
  <c r="Z52" i="4"/>
  <c r="AI259" i="1"/>
  <c r="Z48" i="4" s="1"/>
  <c r="AI255" i="1"/>
  <c r="Z47" i="4" s="1"/>
  <c r="AI251" i="1"/>
  <c r="Z46" i="4" s="1"/>
  <c r="AI234" i="1"/>
  <c r="Z43" i="4" s="1"/>
  <c r="Z41" i="4"/>
  <c r="AI227" i="1"/>
  <c r="Z40" i="4" s="1"/>
  <c r="AI224" i="1"/>
  <c r="Z39" i="4" s="1"/>
  <c r="AI205" i="1"/>
  <c r="Z37" i="4" s="1"/>
  <c r="AI202" i="1"/>
  <c r="Z36" i="4" s="1"/>
  <c r="AI149" i="1"/>
  <c r="Z29" i="4" s="1"/>
  <c r="AI154" i="1"/>
  <c r="Z30" i="4" s="1"/>
  <c r="AI166" i="1"/>
  <c r="Z31" i="4" s="1"/>
  <c r="AI175" i="1"/>
  <c r="Z32" i="4" s="1"/>
  <c r="AI197" i="1"/>
  <c r="Z34" i="4" s="1"/>
  <c r="AI61" i="1"/>
  <c r="Z16" i="4" s="1"/>
  <c r="AI68" i="1"/>
  <c r="Z17" i="4" s="1"/>
  <c r="AI92" i="1"/>
  <c r="Z20" i="4" s="1"/>
  <c r="AI132" i="1"/>
  <c r="Z21" i="4" s="1"/>
  <c r="AI160" i="1"/>
  <c r="Z24" i="4" s="1"/>
  <c r="AI156" i="1"/>
  <c r="Z23" i="4" s="1"/>
  <c r="AI140" i="1"/>
  <c r="Z22" i="4" s="1"/>
  <c r="AI19" i="1"/>
  <c r="AI20" i="1" s="1"/>
  <c r="AJ326" i="1"/>
  <c r="AJ314" i="1"/>
  <c r="AB57" i="4" s="1"/>
  <c r="AJ307" i="1"/>
  <c r="AB56" i="4" s="1"/>
  <c r="AJ293" i="1"/>
  <c r="AB54" i="4" s="1"/>
  <c r="AJ288" i="1"/>
  <c r="AB53" i="4" s="1"/>
  <c r="AB52" i="4"/>
  <c r="AJ259" i="1"/>
  <c r="AB48" i="4" s="1"/>
  <c r="AJ255" i="1"/>
  <c r="AB47" i="4" s="1"/>
  <c r="AJ251" i="1"/>
  <c r="AB46" i="4" s="1"/>
  <c r="AJ245" i="1"/>
  <c r="AB45" i="4" s="1"/>
  <c r="AJ234" i="1"/>
  <c r="AB43" i="4" s="1"/>
  <c r="AB41" i="4"/>
  <c r="AJ227" i="1"/>
  <c r="AB40" i="4" s="1"/>
  <c r="AJ224" i="1"/>
  <c r="AB39" i="4" s="1"/>
  <c r="AJ205" i="1"/>
  <c r="AB37" i="4" s="1"/>
  <c r="AJ202" i="1"/>
  <c r="AB36" i="4" s="1"/>
  <c r="AJ149" i="1"/>
  <c r="AB29" i="4" s="1"/>
  <c r="AJ154" i="1"/>
  <c r="AB30" i="4" s="1"/>
  <c r="AJ166" i="1"/>
  <c r="AB31" i="4" s="1"/>
  <c r="AJ175" i="1"/>
  <c r="AB32" i="4" s="1"/>
  <c r="AJ197" i="1"/>
  <c r="AB34" i="4" s="1"/>
  <c r="AJ61" i="1"/>
  <c r="AB16" i="4" s="1"/>
  <c r="AJ68" i="1"/>
  <c r="AB17" i="4" s="1"/>
  <c r="AJ92" i="1"/>
  <c r="AB20" i="4" s="1"/>
  <c r="AJ132" i="1"/>
  <c r="AB21" i="4" s="1"/>
  <c r="AJ160" i="1"/>
  <c r="AB24" i="4" s="1"/>
  <c r="AJ156" i="1"/>
  <c r="AB23" i="4" s="1"/>
  <c r="AJ140" i="1"/>
  <c r="AB22" i="4" s="1"/>
  <c r="AJ56" i="1"/>
  <c r="AB14" i="4" s="1"/>
  <c r="AJ51" i="1"/>
  <c r="AB13" i="4" s="1"/>
  <c r="AJ45" i="1"/>
  <c r="AB12" i="4" s="1"/>
  <c r="AJ19" i="1"/>
  <c r="AJ20" i="1" s="1"/>
  <c r="AK326" i="1"/>
  <c r="AC59" i="4" s="1"/>
  <c r="AK314" i="1"/>
  <c r="AC57" i="4" s="1"/>
  <c r="AK307" i="1"/>
  <c r="AC56" i="4" s="1"/>
  <c r="AK293" i="1"/>
  <c r="AC54" i="4" s="1"/>
  <c r="AC53" i="4"/>
  <c r="AC52" i="4"/>
  <c r="AK259" i="1"/>
  <c r="AC48" i="4" s="1"/>
  <c r="AK255" i="1"/>
  <c r="AC47" i="4" s="1"/>
  <c r="AK251" i="1"/>
  <c r="AC46" i="4" s="1"/>
  <c r="AK245" i="1"/>
  <c r="AC45" i="4" s="1"/>
  <c r="AK234" i="1"/>
  <c r="AC43" i="4" s="1"/>
  <c r="AC41" i="4"/>
  <c r="AK227" i="1"/>
  <c r="AC40" i="4" s="1"/>
  <c r="AK224" i="1"/>
  <c r="AC39" i="4" s="1"/>
  <c r="AK205" i="1"/>
  <c r="AC37" i="4" s="1"/>
  <c r="AK202" i="1"/>
  <c r="AC36" i="4" s="1"/>
  <c r="AK149" i="1"/>
  <c r="AC29" i="4" s="1"/>
  <c r="AK154" i="1"/>
  <c r="AC30" i="4" s="1"/>
  <c r="AK166" i="1"/>
  <c r="AC31" i="4" s="1"/>
  <c r="AK175" i="1"/>
  <c r="AC32" i="4" s="1"/>
  <c r="AK197" i="1"/>
  <c r="AC34" i="4" s="1"/>
  <c r="AK61" i="1"/>
  <c r="AC16" i="4" s="1"/>
  <c r="AK68" i="1"/>
  <c r="AC17" i="4" s="1"/>
  <c r="AK92" i="1"/>
  <c r="AC20" i="4" s="1"/>
  <c r="AK132" i="1"/>
  <c r="AC21" i="4" s="1"/>
  <c r="AK160" i="1"/>
  <c r="AC24" i="4" s="1"/>
  <c r="AK156" i="1"/>
  <c r="AC23" i="4" s="1"/>
  <c r="AK140" i="1"/>
  <c r="AC22" i="4" s="1"/>
  <c r="AK56" i="1"/>
  <c r="AC14" i="4" s="1"/>
  <c r="AK51" i="1"/>
  <c r="AC13" i="4" s="1"/>
  <c r="AK45" i="1"/>
  <c r="AC12" i="4" s="1"/>
  <c r="AK19" i="1"/>
  <c r="AK20" i="1" s="1"/>
  <c r="AD326" i="1"/>
  <c r="AD314" i="1"/>
  <c r="S57" i="4" s="1"/>
  <c r="AD307" i="1"/>
  <c r="S56" i="4" s="1"/>
  <c r="AD293" i="1"/>
  <c r="S54" i="4" s="1"/>
  <c r="AD288" i="1"/>
  <c r="S53" i="4" s="1"/>
  <c r="S52" i="4"/>
  <c r="AD259" i="1"/>
  <c r="S48" i="4" s="1"/>
  <c r="AD255" i="1"/>
  <c r="S47" i="4" s="1"/>
  <c r="AD251" i="1"/>
  <c r="S46" i="4" s="1"/>
  <c r="AD245" i="1"/>
  <c r="S45" i="4" s="1"/>
  <c r="AD234" i="1"/>
  <c r="S43" i="4" s="1"/>
  <c r="S41" i="4"/>
  <c r="AD227" i="1"/>
  <c r="S40" i="4" s="1"/>
  <c r="AD224" i="1"/>
  <c r="S39" i="4" s="1"/>
  <c r="AD205" i="1"/>
  <c r="S37" i="4" s="1"/>
  <c r="AD202" i="1"/>
  <c r="S36" i="4" s="1"/>
  <c r="AD149" i="1"/>
  <c r="S29" i="4" s="1"/>
  <c r="AD154" i="1"/>
  <c r="S30" i="4" s="1"/>
  <c r="AD166" i="1"/>
  <c r="S31" i="4" s="1"/>
  <c r="AD175" i="1"/>
  <c r="S32" i="4" s="1"/>
  <c r="AD197" i="1"/>
  <c r="S34" i="4" s="1"/>
  <c r="AD61" i="1"/>
  <c r="S16" i="4" s="1"/>
  <c r="AD68" i="1"/>
  <c r="S17" i="4" s="1"/>
  <c r="AD92" i="1"/>
  <c r="S20" i="4" s="1"/>
  <c r="AD132" i="1"/>
  <c r="S21" i="4" s="1"/>
  <c r="AD160" i="1"/>
  <c r="S24" i="4" s="1"/>
  <c r="AD156" i="1"/>
  <c r="S23" i="4" s="1"/>
  <c r="AD140" i="1"/>
  <c r="S22" i="4" s="1"/>
  <c r="AD56" i="1"/>
  <c r="S14" i="4" s="1"/>
  <c r="AD51" i="1"/>
  <c r="S13" i="4" s="1"/>
  <c r="AD45" i="1"/>
  <c r="S12" i="4" s="1"/>
  <c r="AD36" i="1"/>
  <c r="S10" i="4" s="1"/>
  <c r="AE326" i="1"/>
  <c r="T59" i="4" s="1"/>
  <c r="AE314" i="1"/>
  <c r="T57" i="4" s="1"/>
  <c r="AE307" i="1"/>
  <c r="T56" i="4" s="1"/>
  <c r="AE293" i="1"/>
  <c r="T54" i="4" s="1"/>
  <c r="AE288" i="1"/>
  <c r="T53" i="4" s="1"/>
  <c r="T52" i="4"/>
  <c r="AE259" i="1"/>
  <c r="T48" i="4" s="1"/>
  <c r="AE255" i="1"/>
  <c r="T47" i="4" s="1"/>
  <c r="AE251" i="1"/>
  <c r="T46" i="4" s="1"/>
  <c r="AE245" i="1"/>
  <c r="T45" i="4" s="1"/>
  <c r="T44" i="4"/>
  <c r="AE234" i="1"/>
  <c r="T43" i="4" s="1"/>
  <c r="T41" i="4"/>
  <c r="AE227" i="1"/>
  <c r="T40" i="4" s="1"/>
  <c r="AE224" i="1"/>
  <c r="T39" i="4" s="1"/>
  <c r="AE205" i="1"/>
  <c r="T37" i="4" s="1"/>
  <c r="AE202" i="1"/>
  <c r="T36" i="4" s="1"/>
  <c r="AE154" i="1"/>
  <c r="T30" i="4" s="1"/>
  <c r="AE166" i="1"/>
  <c r="T31" i="4" s="1"/>
  <c r="T32" i="4"/>
  <c r="R32" i="4" s="1"/>
  <c r="AE197" i="1"/>
  <c r="T34" i="4" s="1"/>
  <c r="AE61" i="1"/>
  <c r="T16" i="4" s="1"/>
  <c r="AE68" i="1"/>
  <c r="T17" i="4" s="1"/>
  <c r="AE92" i="1"/>
  <c r="T20" i="4" s="1"/>
  <c r="AE132" i="1"/>
  <c r="T21" i="4" s="1"/>
  <c r="AE160" i="1"/>
  <c r="T24" i="4" s="1"/>
  <c r="AE156" i="1"/>
  <c r="T23" i="4" s="1"/>
  <c r="AE140" i="1"/>
  <c r="T22" i="4" s="1"/>
  <c r="AE56" i="1"/>
  <c r="T14" i="4" s="1"/>
  <c r="AE51" i="1"/>
  <c r="T13" i="4" s="1"/>
  <c r="AE45" i="1"/>
  <c r="T12" i="4" s="1"/>
  <c r="AE19" i="1"/>
  <c r="T7" i="4" s="1"/>
  <c r="T8" i="4" s="1"/>
  <c r="W326" i="1"/>
  <c r="G59" i="4" s="1"/>
  <c r="W314" i="1"/>
  <c r="G57" i="4" s="1"/>
  <c r="W307" i="1"/>
  <c r="G56" i="4" s="1"/>
  <c r="W299" i="1"/>
  <c r="G55" i="4" s="1"/>
  <c r="W293" i="1"/>
  <c r="G54" i="4" s="1"/>
  <c r="W288" i="1"/>
  <c r="G53" i="4" s="1"/>
  <c r="W259" i="1"/>
  <c r="G48" i="4" s="1"/>
  <c r="W255" i="1"/>
  <c r="G47" i="4" s="1"/>
  <c r="W251" i="1"/>
  <c r="G46" i="4" s="1"/>
  <c r="W245" i="1"/>
  <c r="G45" i="4" s="1"/>
  <c r="G44" i="4"/>
  <c r="W234" i="1"/>
  <c r="G43" i="4" s="1"/>
  <c r="W232" i="1"/>
  <c r="G42" i="4" s="1"/>
  <c r="G41" i="4"/>
  <c r="W227" i="1"/>
  <c r="G40" i="4" s="1"/>
  <c r="W224" i="1"/>
  <c r="G39" i="4" s="1"/>
  <c r="W205" i="1"/>
  <c r="G37" i="4" s="1"/>
  <c r="W202" i="1"/>
  <c r="G36" i="4" s="1"/>
  <c r="W154" i="1"/>
  <c r="G30" i="4" s="1"/>
  <c r="W166" i="1"/>
  <c r="G31" i="4" s="1"/>
  <c r="W175" i="1"/>
  <c r="G32" i="4" s="1"/>
  <c r="W197" i="1"/>
  <c r="G34" i="4" s="1"/>
  <c r="W61" i="1"/>
  <c r="G16" i="4" s="1"/>
  <c r="W92" i="1"/>
  <c r="G20" i="4" s="1"/>
  <c r="W132" i="1"/>
  <c r="G21" i="4" s="1"/>
  <c r="W160" i="1"/>
  <c r="G24" i="4" s="1"/>
  <c r="W156" i="1"/>
  <c r="G23" i="4" s="1"/>
  <c r="X326" i="1"/>
  <c r="I59" i="4" s="1"/>
  <c r="X314" i="1"/>
  <c r="I57" i="4" s="1"/>
  <c r="X307" i="1"/>
  <c r="I56" i="4" s="1"/>
  <c r="X299" i="1"/>
  <c r="I55" i="4" s="1"/>
  <c r="X293" i="1"/>
  <c r="I54" i="4" s="1"/>
  <c r="X288" i="1"/>
  <c r="I53" i="4" s="1"/>
  <c r="X259" i="1"/>
  <c r="I48" i="4" s="1"/>
  <c r="X255" i="1"/>
  <c r="I47" i="4" s="1"/>
  <c r="X251" i="1"/>
  <c r="I46" i="4" s="1"/>
  <c r="X245" i="1"/>
  <c r="I45" i="4" s="1"/>
  <c r="X234" i="1"/>
  <c r="I43" i="4" s="1"/>
  <c r="X232" i="1"/>
  <c r="I42" i="4" s="1"/>
  <c r="I41" i="4"/>
  <c r="X227" i="1"/>
  <c r="I40" i="4" s="1"/>
  <c r="X224" i="1"/>
  <c r="I39" i="4" s="1"/>
  <c r="X205" i="1"/>
  <c r="I37" i="4" s="1"/>
  <c r="X202" i="1"/>
  <c r="I36" i="4" s="1"/>
  <c r="X149" i="1"/>
  <c r="I29" i="4" s="1"/>
  <c r="X154" i="1"/>
  <c r="I30" i="4" s="1"/>
  <c r="X166" i="1"/>
  <c r="I31" i="4" s="1"/>
  <c r="X175" i="1"/>
  <c r="I32" i="4" s="1"/>
  <c r="X197" i="1"/>
  <c r="I34" i="4" s="1"/>
  <c r="X61" i="1"/>
  <c r="I16" i="4" s="1"/>
  <c r="X92" i="1"/>
  <c r="I20" i="4" s="1"/>
  <c r="X132" i="1"/>
  <c r="I21" i="4" s="1"/>
  <c r="X160" i="1"/>
  <c r="I24" i="4" s="1"/>
  <c r="X156" i="1"/>
  <c r="I23" i="4" s="1"/>
  <c r="X56" i="1"/>
  <c r="I14" i="4" s="1"/>
  <c r="X51" i="1"/>
  <c r="I13" i="4" s="1"/>
  <c r="X45" i="1"/>
  <c r="I12" i="4" s="1"/>
  <c r="X36" i="1"/>
  <c r="I10" i="4" s="1"/>
  <c r="Y326" i="1"/>
  <c r="J59" i="4" s="1"/>
  <c r="Y314" i="1"/>
  <c r="J57" i="4" s="1"/>
  <c r="Y307" i="1"/>
  <c r="J56" i="4" s="1"/>
  <c r="Y299" i="1"/>
  <c r="J55" i="4" s="1"/>
  <c r="Y293" i="1"/>
  <c r="J54" i="4" s="1"/>
  <c r="Y288" i="1"/>
  <c r="J53" i="4" s="1"/>
  <c r="Y283" i="1"/>
  <c r="J52" i="4" s="1"/>
  <c r="Y259" i="1"/>
  <c r="J48" i="4" s="1"/>
  <c r="Y255" i="1"/>
  <c r="J47" i="4" s="1"/>
  <c r="Y251" i="1"/>
  <c r="J46" i="4" s="1"/>
  <c r="Y245" i="1"/>
  <c r="J45" i="4" s="1"/>
  <c r="Y234" i="1"/>
  <c r="J43" i="4" s="1"/>
  <c r="Y232" i="1"/>
  <c r="J42" i="4" s="1"/>
  <c r="J41" i="4"/>
  <c r="Y227" i="1"/>
  <c r="J40" i="4" s="1"/>
  <c r="Y224" i="1"/>
  <c r="J39" i="4" s="1"/>
  <c r="Y205" i="1"/>
  <c r="J37" i="4" s="1"/>
  <c r="Y202" i="1"/>
  <c r="J36" i="4" s="1"/>
  <c r="Y149" i="1"/>
  <c r="J29" i="4" s="1"/>
  <c r="Y154" i="1"/>
  <c r="J30" i="4" s="1"/>
  <c r="Y166" i="1"/>
  <c r="J31" i="4" s="1"/>
  <c r="Y175" i="1"/>
  <c r="J32" i="4" s="1"/>
  <c r="Y197" i="1"/>
  <c r="J34" i="4" s="1"/>
  <c r="Y61" i="1"/>
  <c r="J16" i="4" s="1"/>
  <c r="Y92" i="1"/>
  <c r="J20" i="4" s="1"/>
  <c r="Y132" i="1"/>
  <c r="J21" i="4" s="1"/>
  <c r="Y160" i="1"/>
  <c r="J24" i="4" s="1"/>
  <c r="Y156" i="1"/>
  <c r="J23" i="4" s="1"/>
  <c r="Y140" i="1"/>
  <c r="J22" i="4" s="1"/>
  <c r="Y56" i="1"/>
  <c r="J14" i="4" s="1"/>
  <c r="Y51" i="1"/>
  <c r="J13" i="4" s="1"/>
  <c r="Y45" i="1"/>
  <c r="J12" i="4" s="1"/>
  <c r="Y36" i="1"/>
  <c r="J10" i="4" s="1"/>
  <c r="Z326" i="1"/>
  <c r="L59" i="4" s="1"/>
  <c r="Z314" i="1"/>
  <c r="L57" i="4" s="1"/>
  <c r="Z307" i="1"/>
  <c r="L56" i="4" s="1"/>
  <c r="Z299" i="1"/>
  <c r="L55" i="4" s="1"/>
  <c r="Z293" i="1"/>
  <c r="L54" i="4" s="1"/>
  <c r="Z288" i="1"/>
  <c r="L53" i="4" s="1"/>
  <c r="Z283" i="1"/>
  <c r="L52" i="4" s="1"/>
  <c r="Z259" i="1"/>
  <c r="L48" i="4" s="1"/>
  <c r="Z255" i="1"/>
  <c r="L47" i="4" s="1"/>
  <c r="Z251" i="1"/>
  <c r="L46" i="4" s="1"/>
  <c r="Z245" i="1"/>
  <c r="L45" i="4" s="1"/>
  <c r="Z234" i="1"/>
  <c r="L43" i="4" s="1"/>
  <c r="Z232" i="1"/>
  <c r="L42" i="4" s="1"/>
  <c r="L41" i="4"/>
  <c r="Z227" i="1"/>
  <c r="L40" i="4" s="1"/>
  <c r="Z224" i="1"/>
  <c r="L39" i="4" s="1"/>
  <c r="Z205" i="1"/>
  <c r="L37" i="4" s="1"/>
  <c r="Z202" i="1"/>
  <c r="L36" i="4" s="1"/>
  <c r="Z149" i="1"/>
  <c r="L29" i="4" s="1"/>
  <c r="Z154" i="1"/>
  <c r="Z166" i="1"/>
  <c r="L31" i="4" s="1"/>
  <c r="Z175" i="1"/>
  <c r="L32" i="4" s="1"/>
  <c r="Z197" i="1"/>
  <c r="L34" i="4" s="1"/>
  <c r="Z61" i="1"/>
  <c r="L16" i="4" s="1"/>
  <c r="Z92" i="1"/>
  <c r="L20" i="4" s="1"/>
  <c r="Z132" i="1"/>
  <c r="L21" i="4" s="1"/>
  <c r="Z160" i="1"/>
  <c r="L24" i="4" s="1"/>
  <c r="Z156" i="1"/>
  <c r="L23" i="4" s="1"/>
  <c r="Z140" i="1"/>
  <c r="L22" i="4" s="1"/>
  <c r="Z56" i="1"/>
  <c r="L14" i="4" s="1"/>
  <c r="Z51" i="1"/>
  <c r="Z45" i="1"/>
  <c r="L12" i="4" s="1"/>
  <c r="Z36" i="1"/>
  <c r="L10" i="4" s="1"/>
  <c r="AA326" i="1"/>
  <c r="M59" i="4" s="1"/>
  <c r="AA314" i="1"/>
  <c r="M57" i="4" s="1"/>
  <c r="AA307" i="1"/>
  <c r="M56" i="4" s="1"/>
  <c r="AA299" i="1"/>
  <c r="M55" i="4" s="1"/>
  <c r="AA293" i="1"/>
  <c r="M54" i="4" s="1"/>
  <c r="AA288" i="1"/>
  <c r="M53" i="4" s="1"/>
  <c r="AA259" i="1"/>
  <c r="M48" i="4" s="1"/>
  <c r="AA255" i="1"/>
  <c r="M47" i="4" s="1"/>
  <c r="AA251" i="1"/>
  <c r="M46" i="4" s="1"/>
  <c r="AA234" i="1"/>
  <c r="M43" i="4" s="1"/>
  <c r="AA232" i="1"/>
  <c r="M42" i="4" s="1"/>
  <c r="M41" i="4"/>
  <c r="AA227" i="1"/>
  <c r="M40" i="4" s="1"/>
  <c r="AA224" i="1"/>
  <c r="M39" i="4" s="1"/>
  <c r="AA205" i="1"/>
  <c r="M37" i="4" s="1"/>
  <c r="AA202" i="1"/>
  <c r="M36" i="4" s="1"/>
  <c r="AA149" i="1"/>
  <c r="M29" i="4" s="1"/>
  <c r="AA154" i="1"/>
  <c r="M30" i="4" s="1"/>
  <c r="AA166" i="1"/>
  <c r="M31" i="4" s="1"/>
  <c r="AA175" i="1"/>
  <c r="M32" i="4" s="1"/>
  <c r="AA197" i="1"/>
  <c r="M34" i="4" s="1"/>
  <c r="AA61" i="1"/>
  <c r="M16" i="4" s="1"/>
  <c r="AA92" i="1"/>
  <c r="M20" i="4" s="1"/>
  <c r="AA132" i="1"/>
  <c r="M21" i="4" s="1"/>
  <c r="AA160" i="1"/>
  <c r="M24" i="4" s="1"/>
  <c r="AA156" i="1"/>
  <c r="M23" i="4" s="1"/>
  <c r="AA140" i="1"/>
  <c r="M22" i="4" s="1"/>
  <c r="AA56" i="1"/>
  <c r="M14" i="4" s="1"/>
  <c r="AA45" i="1"/>
  <c r="M12" i="4" s="1"/>
  <c r="AB326" i="1"/>
  <c r="O59" i="4" s="1"/>
  <c r="AB314" i="1"/>
  <c r="O57" i="4" s="1"/>
  <c r="AB307" i="1"/>
  <c r="O56" i="4" s="1"/>
  <c r="AB299" i="1"/>
  <c r="O55" i="4" s="1"/>
  <c r="AB293" i="1"/>
  <c r="O54" i="4" s="1"/>
  <c r="AB288" i="1"/>
  <c r="O53" i="4" s="1"/>
  <c r="AB259" i="1"/>
  <c r="O48" i="4" s="1"/>
  <c r="AB255" i="1"/>
  <c r="O47" i="4" s="1"/>
  <c r="AB251" i="1"/>
  <c r="O46" i="4" s="1"/>
  <c r="AB234" i="1"/>
  <c r="O43" i="4" s="1"/>
  <c r="AB232" i="1"/>
  <c r="O42" i="4" s="1"/>
  <c r="O41" i="4"/>
  <c r="AB227" i="1"/>
  <c r="O40" i="4" s="1"/>
  <c r="AB224" i="1"/>
  <c r="O39" i="4" s="1"/>
  <c r="AB205" i="1"/>
  <c r="O37" i="4" s="1"/>
  <c r="AB202" i="1"/>
  <c r="O36" i="4" s="1"/>
  <c r="AB149" i="1"/>
  <c r="O29" i="4" s="1"/>
  <c r="AB154" i="1"/>
  <c r="O30" i="4" s="1"/>
  <c r="AB166" i="1"/>
  <c r="O31" i="4" s="1"/>
  <c r="AB175" i="1"/>
  <c r="O32" i="4" s="1"/>
  <c r="AB197" i="1"/>
  <c r="O34" i="4" s="1"/>
  <c r="AB61" i="1"/>
  <c r="O16" i="4" s="1"/>
  <c r="AB68" i="1"/>
  <c r="O17" i="4" s="1"/>
  <c r="AB92" i="1"/>
  <c r="O20" i="4" s="1"/>
  <c r="AB132" i="1"/>
  <c r="O21" i="4" s="1"/>
  <c r="AB160" i="1"/>
  <c r="O24" i="4" s="1"/>
  <c r="AB156" i="1"/>
  <c r="O23" i="4" s="1"/>
  <c r="AB140" i="1"/>
  <c r="O22" i="4" s="1"/>
  <c r="AB56" i="1"/>
  <c r="O14" i="4" s="1"/>
  <c r="AB51" i="1"/>
  <c r="O13" i="4" s="1"/>
  <c r="AB45" i="1"/>
  <c r="O12" i="4" s="1"/>
  <c r="AB36" i="1"/>
  <c r="O10" i="4" s="1"/>
  <c r="AC326" i="1"/>
  <c r="P59" i="4" s="1"/>
  <c r="AC314" i="1"/>
  <c r="P57" i="4" s="1"/>
  <c r="AC307" i="1"/>
  <c r="P56" i="4" s="1"/>
  <c r="AC299" i="1"/>
  <c r="P55" i="4" s="1"/>
  <c r="AC293" i="1"/>
  <c r="P54" i="4" s="1"/>
  <c r="AC288" i="1"/>
  <c r="P53" i="4" s="1"/>
  <c r="AC259" i="1"/>
  <c r="P48" i="4" s="1"/>
  <c r="AC255" i="1"/>
  <c r="P47" i="4" s="1"/>
  <c r="AC251" i="1"/>
  <c r="P46" i="4" s="1"/>
  <c r="AC234" i="1"/>
  <c r="P43" i="4" s="1"/>
  <c r="AC232" i="1"/>
  <c r="P42" i="4" s="1"/>
  <c r="P41" i="4"/>
  <c r="AC227" i="1"/>
  <c r="P40" i="4" s="1"/>
  <c r="AC224" i="1"/>
  <c r="P39" i="4" s="1"/>
  <c r="AC205" i="1"/>
  <c r="P37" i="4" s="1"/>
  <c r="AC202" i="1"/>
  <c r="P36" i="4" s="1"/>
  <c r="AC149" i="1"/>
  <c r="P29" i="4" s="1"/>
  <c r="AC154" i="1"/>
  <c r="P30" i="4" s="1"/>
  <c r="AC166" i="1"/>
  <c r="P31" i="4" s="1"/>
  <c r="AC175" i="1"/>
  <c r="P32" i="4" s="1"/>
  <c r="AC197" i="1"/>
  <c r="P34" i="4" s="1"/>
  <c r="AC61" i="1"/>
  <c r="P16" i="4" s="1"/>
  <c r="AC68" i="1"/>
  <c r="P17" i="4" s="1"/>
  <c r="AC92" i="1"/>
  <c r="P20" i="4" s="1"/>
  <c r="AC132" i="1"/>
  <c r="P21" i="4" s="1"/>
  <c r="AC160" i="1"/>
  <c r="P24" i="4" s="1"/>
  <c r="AC156" i="1"/>
  <c r="P23" i="4" s="1"/>
  <c r="AC140" i="1"/>
  <c r="P22" i="4" s="1"/>
  <c r="AC56" i="1"/>
  <c r="P14" i="4" s="1"/>
  <c r="AC51" i="1"/>
  <c r="P13" i="4" s="1"/>
  <c r="AC45" i="1"/>
  <c r="P12" i="4" s="1"/>
  <c r="AC36" i="1"/>
  <c r="P10" i="4" s="1"/>
  <c r="V326" i="1"/>
  <c r="F59" i="4" s="1"/>
  <c r="V314" i="1"/>
  <c r="V307" i="1"/>
  <c r="F56" i="4" s="1"/>
  <c r="V299" i="1"/>
  <c r="F55" i="4" s="1"/>
  <c r="V293" i="1"/>
  <c r="F54" i="4" s="1"/>
  <c r="V288" i="1"/>
  <c r="F53" i="4" s="1"/>
  <c r="V283" i="1"/>
  <c r="F52" i="4" s="1"/>
  <c r="V259" i="1"/>
  <c r="F48" i="4" s="1"/>
  <c r="V255" i="1"/>
  <c r="F47" i="4" s="1"/>
  <c r="V251" i="1"/>
  <c r="F46" i="4" s="1"/>
  <c r="V245" i="1"/>
  <c r="F45" i="4" s="1"/>
  <c r="V234" i="1"/>
  <c r="F43" i="4" s="1"/>
  <c r="V232" i="1"/>
  <c r="F42" i="4" s="1"/>
  <c r="F41" i="4"/>
  <c r="V227" i="1"/>
  <c r="F40" i="4" s="1"/>
  <c r="V224" i="1"/>
  <c r="F39" i="4" s="1"/>
  <c r="V205" i="1"/>
  <c r="F37" i="4" s="1"/>
  <c r="V202" i="1"/>
  <c r="F36" i="4" s="1"/>
  <c r="V149" i="1"/>
  <c r="V154" i="1"/>
  <c r="F30" i="4" s="1"/>
  <c r="V166" i="1"/>
  <c r="F31" i="4" s="1"/>
  <c r="V175" i="1"/>
  <c r="F32" i="4" s="1"/>
  <c r="V197" i="1"/>
  <c r="F34" i="4" s="1"/>
  <c r="V61" i="1"/>
  <c r="F16" i="4" s="1"/>
  <c r="V68" i="1"/>
  <c r="F17" i="4" s="1"/>
  <c r="V92" i="1"/>
  <c r="F20" i="4" s="1"/>
  <c r="V132" i="1"/>
  <c r="F21" i="4" s="1"/>
  <c r="V160" i="1"/>
  <c r="F24" i="4" s="1"/>
  <c r="V156" i="1"/>
  <c r="F23" i="4" s="1"/>
  <c r="V140" i="1"/>
  <c r="F22" i="4" s="1"/>
  <c r="V56" i="1"/>
  <c r="F14" i="4" s="1"/>
  <c r="V51" i="1"/>
  <c r="F13" i="4" s="1"/>
  <c r="V45" i="1"/>
  <c r="F12" i="4" s="1"/>
  <c r="V19" i="1"/>
  <c r="F7" i="4" s="1"/>
  <c r="B61" i="1"/>
  <c r="B160" i="1"/>
  <c r="B166" i="1"/>
  <c r="B175" i="1"/>
  <c r="B197" i="1"/>
  <c r="B56" i="1"/>
  <c r="B51" i="1"/>
  <c r="B45" i="1"/>
  <c r="F9" i="2"/>
  <c r="K28" i="2"/>
  <c r="N55" i="2"/>
  <c r="Y44" i="4"/>
  <c r="Y50" i="4"/>
  <c r="C11" i="2" l="1"/>
  <c r="P7" i="2"/>
  <c r="K27" i="2"/>
  <c r="A269" i="1"/>
  <c r="E10" i="4"/>
  <c r="H10" i="4"/>
  <c r="H27" i="2"/>
  <c r="K10" i="4"/>
  <c r="O60" i="4"/>
  <c r="H20" i="1"/>
  <c r="G8" i="2" s="1"/>
  <c r="G7" i="2"/>
  <c r="P60" i="4"/>
  <c r="N10" i="4"/>
  <c r="J35" i="4"/>
  <c r="H7" i="4"/>
  <c r="H8" i="4" s="1"/>
  <c r="I60" i="4"/>
  <c r="J60" i="4"/>
  <c r="H14" i="4"/>
  <c r="M27" i="2"/>
  <c r="F7" i="2"/>
  <c r="P26" i="2"/>
  <c r="R20" i="1"/>
  <c r="Q8" i="2" s="1"/>
  <c r="O20" i="1"/>
  <c r="N8" i="2" s="1"/>
  <c r="I7" i="2"/>
  <c r="O27" i="2"/>
  <c r="Z50" i="4"/>
  <c r="Z51" i="4" s="1"/>
  <c r="L26" i="2"/>
  <c r="AB7" i="4"/>
  <c r="AB8" i="4" s="1"/>
  <c r="V7" i="4"/>
  <c r="V8" i="4" s="1"/>
  <c r="L7" i="4"/>
  <c r="L8" i="4" s="1"/>
  <c r="AB50" i="4"/>
  <c r="AB51" i="4" s="1"/>
  <c r="S26" i="2"/>
  <c r="X20" i="1"/>
  <c r="K11" i="4"/>
  <c r="F27" i="2"/>
  <c r="Z7" i="4"/>
  <c r="Z8" i="4" s="1"/>
  <c r="C9" i="2"/>
  <c r="O7" i="2"/>
  <c r="O57" i="1"/>
  <c r="N15" i="2" s="1"/>
  <c r="E26" i="2"/>
  <c r="R7" i="2"/>
  <c r="E50" i="4"/>
  <c r="X11" i="4"/>
  <c r="X12" i="4"/>
  <c r="E19" i="4"/>
  <c r="U10" i="4"/>
  <c r="K50" i="4"/>
  <c r="K57" i="1"/>
  <c r="J15" i="2" s="1"/>
  <c r="AB20" i="1"/>
  <c r="Q27" i="2"/>
  <c r="E14" i="4"/>
  <c r="AA54" i="4"/>
  <c r="AC20" i="1"/>
  <c r="X38" i="4"/>
  <c r="R27" i="2"/>
  <c r="R26" i="2"/>
  <c r="N20" i="1"/>
  <c r="M8" i="2" s="1"/>
  <c r="M7" i="2"/>
  <c r="E32" i="4"/>
  <c r="R57" i="4"/>
  <c r="AE198" i="1"/>
  <c r="K269" i="1"/>
  <c r="J51" i="2" s="1"/>
  <c r="X45" i="4"/>
  <c r="L269" i="1"/>
  <c r="K51" i="2" s="1"/>
  <c r="B57" i="1"/>
  <c r="X10" i="4"/>
  <c r="N28" i="4"/>
  <c r="S59" i="4"/>
  <c r="R59" i="4" s="1"/>
  <c r="AD327" i="1"/>
  <c r="AG57" i="1"/>
  <c r="W14" i="4"/>
  <c r="U14" i="4" s="1"/>
  <c r="L7" i="2"/>
  <c r="M20" i="1"/>
  <c r="L8" i="2" s="1"/>
  <c r="G161" i="1"/>
  <c r="F25" i="2" s="1"/>
  <c r="F19" i="2"/>
  <c r="AE20" i="1"/>
  <c r="I29" i="2"/>
  <c r="C29" i="2" s="1"/>
  <c r="J198" i="1"/>
  <c r="I35" i="2" s="1"/>
  <c r="E57" i="1"/>
  <c r="D15" i="2" s="1"/>
  <c r="D13" i="2"/>
  <c r="W31" i="4"/>
  <c r="W35" i="4" s="1"/>
  <c r="AG198" i="1"/>
  <c r="P327" i="1"/>
  <c r="O60" i="2" s="1"/>
  <c r="I48" i="2"/>
  <c r="C48" i="2" s="1"/>
  <c r="J269" i="1"/>
  <c r="I51" i="2" s="1"/>
  <c r="N327" i="1"/>
  <c r="M60" i="2" s="1"/>
  <c r="V327" i="1"/>
  <c r="F57" i="4"/>
  <c r="E57" i="4" s="1"/>
  <c r="F59" i="2"/>
  <c r="G327" i="1"/>
  <c r="F60" i="2" s="1"/>
  <c r="E49" i="2"/>
  <c r="F269" i="1"/>
  <c r="E51" i="2" s="1"/>
  <c r="S327" i="1"/>
  <c r="R60" i="2" s="1"/>
  <c r="N22" i="4"/>
  <c r="R56" i="4"/>
  <c r="K198" i="1"/>
  <c r="J35" i="2" s="1"/>
  <c r="AA55" i="4"/>
  <c r="K7" i="2"/>
  <c r="L20" i="1"/>
  <c r="K8" i="2" s="1"/>
  <c r="J27" i="2"/>
  <c r="R19" i="4"/>
  <c r="F327" i="1"/>
  <c r="E60" i="2" s="1"/>
  <c r="K20" i="1"/>
  <c r="J8" i="2" s="1"/>
  <c r="H47" i="4"/>
  <c r="X47" i="4"/>
  <c r="U22" i="4"/>
  <c r="H49" i="4"/>
  <c r="B269" i="1"/>
  <c r="X57" i="4"/>
  <c r="O269" i="1"/>
  <c r="N51" i="2" s="1"/>
  <c r="I269" i="1"/>
  <c r="H51" i="2" s="1"/>
  <c r="AC50" i="4"/>
  <c r="AC51" i="4" s="1"/>
  <c r="U20" i="4"/>
  <c r="R26" i="4"/>
  <c r="R27" i="4" s="1"/>
  <c r="N57" i="4"/>
  <c r="H21" i="4"/>
  <c r="H38" i="2"/>
  <c r="C38" i="2" s="1"/>
  <c r="Q269" i="1"/>
  <c r="P51" i="2" s="1"/>
  <c r="E44" i="4"/>
  <c r="K36" i="4"/>
  <c r="E21" i="4"/>
  <c r="N41" i="4"/>
  <c r="H53" i="4"/>
  <c r="H38" i="4"/>
  <c r="U30" i="4"/>
  <c r="R11" i="4"/>
  <c r="X46" i="4"/>
  <c r="H40" i="4"/>
  <c r="U57" i="4"/>
  <c r="R33" i="4"/>
  <c r="U11" i="4"/>
  <c r="L30" i="4"/>
  <c r="L35" i="4" s="1"/>
  <c r="Z198" i="1"/>
  <c r="F29" i="4"/>
  <c r="E29" i="4" s="1"/>
  <c r="V198" i="1"/>
  <c r="AA57" i="4"/>
  <c r="AA269" i="1"/>
  <c r="L13" i="4"/>
  <c r="L15" i="4" s="1"/>
  <c r="Z57" i="1"/>
  <c r="AA161" i="1"/>
  <c r="H23" i="4"/>
  <c r="A57" i="1"/>
  <c r="AC161" i="1"/>
  <c r="M198" i="1"/>
  <c r="L35" i="2" s="1"/>
  <c r="AG20" i="1"/>
  <c r="T161" i="1"/>
  <c r="S25" i="2" s="1"/>
  <c r="W161" i="1"/>
  <c r="H17" i="4"/>
  <c r="W269" i="1"/>
  <c r="AI198" i="1"/>
  <c r="AE161" i="1"/>
  <c r="AI57" i="1"/>
  <c r="H198" i="1"/>
  <c r="G35" i="2" s="1"/>
  <c r="I26" i="2"/>
  <c r="AF198" i="1"/>
  <c r="E20" i="1"/>
  <c r="D8" i="2" s="1"/>
  <c r="E16" i="4"/>
  <c r="E31" i="4"/>
  <c r="H57" i="4"/>
  <c r="AK57" i="1"/>
  <c r="AA45" i="4"/>
  <c r="N269" i="1"/>
  <c r="M51" i="2" s="1"/>
  <c r="Y20" i="1"/>
  <c r="D27" i="2"/>
  <c r="N26" i="2"/>
  <c r="E45" i="4"/>
  <c r="N14" i="4"/>
  <c r="H12" i="4"/>
  <c r="E23" i="4"/>
  <c r="U13" i="4"/>
  <c r="U32" i="4"/>
  <c r="I327" i="1"/>
  <c r="H60" i="2" s="1"/>
  <c r="R42" i="4"/>
  <c r="T20" i="1"/>
  <c r="S8" i="2" s="1"/>
  <c r="S7" i="2"/>
  <c r="E198" i="1"/>
  <c r="D35" i="2" s="1"/>
  <c r="Z161" i="1"/>
  <c r="AB269" i="1"/>
  <c r="F198" i="1"/>
  <c r="E35" i="2" s="1"/>
  <c r="P50" i="2"/>
  <c r="AA10" i="4"/>
  <c r="K16" i="4"/>
  <c r="AF327" i="1"/>
  <c r="X327" i="1"/>
  <c r="AF269" i="1"/>
  <c r="AA327" i="1"/>
  <c r="AD20" i="1"/>
  <c r="V161" i="1"/>
  <c r="AH57" i="1"/>
  <c r="E42" i="4"/>
  <c r="S57" i="1"/>
  <c r="R15" i="2" s="1"/>
  <c r="M57" i="1"/>
  <c r="L15" i="2" s="1"/>
  <c r="O327" i="1"/>
  <c r="N60" i="2" s="1"/>
  <c r="T198" i="1"/>
  <c r="S35" i="2" s="1"/>
  <c r="Z269" i="1"/>
  <c r="K327" i="1"/>
  <c r="J60" i="2" s="1"/>
  <c r="H55" i="4"/>
  <c r="P269" i="1"/>
  <c r="O51" i="2" s="1"/>
  <c r="AJ269" i="1"/>
  <c r="J327" i="1"/>
  <c r="I60" i="2" s="1"/>
  <c r="T269" i="1"/>
  <c r="S51" i="2" s="1"/>
  <c r="O198" i="1"/>
  <c r="N35" i="2" s="1"/>
  <c r="I20" i="1"/>
  <c r="H8" i="2" s="1"/>
  <c r="V57" i="1"/>
  <c r="E40" i="4"/>
  <c r="N37" i="4"/>
  <c r="K29" i="4"/>
  <c r="K34" i="4"/>
  <c r="H39" i="4"/>
  <c r="H54" i="4"/>
  <c r="E28" i="4"/>
  <c r="AE327" i="1"/>
  <c r="AI269" i="1"/>
  <c r="U16" i="4"/>
  <c r="L28" i="2"/>
  <c r="K17" i="4"/>
  <c r="AA11" i="4"/>
  <c r="G27" i="2"/>
  <c r="G7" i="4"/>
  <c r="G8" i="4" s="1"/>
  <c r="W20" i="1"/>
  <c r="L198" i="1"/>
  <c r="K35" i="2" s="1"/>
  <c r="U29" i="4"/>
  <c r="X42" i="4"/>
  <c r="U28" i="4"/>
  <c r="I198" i="1"/>
  <c r="H35" i="2" s="1"/>
  <c r="K24" i="4"/>
  <c r="AB15" i="4"/>
  <c r="N12" i="4"/>
  <c r="K22" i="4"/>
  <c r="K42" i="4"/>
  <c r="K47" i="4"/>
  <c r="H37" i="4"/>
  <c r="H42" i="4"/>
  <c r="E20" i="4"/>
  <c r="X37" i="4"/>
  <c r="K58" i="4"/>
  <c r="R38" i="4"/>
  <c r="N50" i="4"/>
  <c r="H26" i="4"/>
  <c r="H27" i="4" s="1"/>
  <c r="X44" i="4"/>
  <c r="E47" i="4"/>
  <c r="N53" i="4"/>
  <c r="N56" i="4"/>
  <c r="K56" i="4"/>
  <c r="H28" i="4"/>
  <c r="H35" i="4" s="1"/>
  <c r="H48" i="4"/>
  <c r="T60" i="4"/>
  <c r="R10" i="4"/>
  <c r="R13" i="4"/>
  <c r="R21" i="4"/>
  <c r="R37" i="4"/>
  <c r="AA36" i="4"/>
  <c r="X43" i="4"/>
  <c r="X23" i="4"/>
  <c r="U24" i="4"/>
  <c r="U34" i="4"/>
  <c r="U36" i="4"/>
  <c r="C52" i="2"/>
  <c r="N11" i="4"/>
  <c r="X58" i="4"/>
  <c r="N44" i="4"/>
  <c r="N47" i="4"/>
  <c r="M60" i="4"/>
  <c r="K20" i="4"/>
  <c r="H59" i="4"/>
  <c r="X54" i="4"/>
  <c r="U21" i="4"/>
  <c r="C33" i="2"/>
  <c r="V20" i="1"/>
  <c r="Y29" i="4"/>
  <c r="X29" i="4" s="1"/>
  <c r="AH198" i="1"/>
  <c r="F48" i="2"/>
  <c r="G269" i="1"/>
  <c r="F51" i="2" s="1"/>
  <c r="Y269" i="1"/>
  <c r="M269" i="1"/>
  <c r="Q198" i="1"/>
  <c r="P35" i="2" s="1"/>
  <c r="Y198" i="1"/>
  <c r="H269" i="1"/>
  <c r="G51" i="2" s="1"/>
  <c r="AC198" i="1"/>
  <c r="C58" i="2"/>
  <c r="I57" i="1"/>
  <c r="H15" i="2" s="1"/>
  <c r="H57" i="1"/>
  <c r="G15" i="2" s="1"/>
  <c r="F161" i="1"/>
  <c r="E25" i="2" s="1"/>
  <c r="AJ198" i="1"/>
  <c r="J57" i="1"/>
  <c r="I15" i="2" s="1"/>
  <c r="R327" i="1"/>
  <c r="Q60" i="2" s="1"/>
  <c r="J51" i="4"/>
  <c r="AD198" i="1"/>
  <c r="AA31" i="4"/>
  <c r="AI327" i="1"/>
  <c r="U17" i="4"/>
  <c r="AE269" i="1"/>
  <c r="AA198" i="1"/>
  <c r="R161" i="1"/>
  <c r="Q25" i="2" s="1"/>
  <c r="AC7" i="4"/>
  <c r="AC8" i="4" s="1"/>
  <c r="M327" i="1"/>
  <c r="AJ57" i="1"/>
  <c r="X198" i="1"/>
  <c r="AB327" i="1"/>
  <c r="AD57" i="1"/>
  <c r="T327" i="1"/>
  <c r="S60" i="2" s="1"/>
  <c r="S269" i="1"/>
  <c r="R51" i="2" s="1"/>
  <c r="AK327" i="1"/>
  <c r="AK198" i="1"/>
  <c r="G51" i="4"/>
  <c r="E161" i="1"/>
  <c r="D25" i="2" s="1"/>
  <c r="R269" i="1"/>
  <c r="Q51" i="2" s="1"/>
  <c r="AF57" i="1"/>
  <c r="E327" i="1"/>
  <c r="D60" i="2" s="1"/>
  <c r="X57" i="1"/>
  <c r="H327" i="1"/>
  <c r="G60" i="2" s="1"/>
  <c r="AC327" i="1"/>
  <c r="AB57" i="1"/>
  <c r="F20" i="1"/>
  <c r="E8" i="2" s="1"/>
  <c r="AG269" i="1"/>
  <c r="Z327" i="1"/>
  <c r="L57" i="1"/>
  <c r="K15" i="2" s="1"/>
  <c r="E24" i="4"/>
  <c r="E36" i="4"/>
  <c r="E39" i="4"/>
  <c r="N39" i="4"/>
  <c r="N48" i="4"/>
  <c r="H43" i="4"/>
  <c r="Y7" i="4"/>
  <c r="Y8" i="4" s="1"/>
  <c r="AH20" i="1"/>
  <c r="X53" i="4"/>
  <c r="E43" i="4"/>
  <c r="K23" i="4"/>
  <c r="H46" i="4"/>
  <c r="AJ327" i="1"/>
  <c r="R28" i="2"/>
  <c r="S198" i="1"/>
  <c r="R35" i="2" s="1"/>
  <c r="D46" i="2"/>
  <c r="C46" i="2" s="1"/>
  <c r="E269" i="1"/>
  <c r="D51" i="2" s="1"/>
  <c r="O28" i="2"/>
  <c r="C28" i="2" s="1"/>
  <c r="P198" i="1"/>
  <c r="O35" i="2" s="1"/>
  <c r="Y161" i="1"/>
  <c r="I161" i="1"/>
  <c r="H25" i="2" s="1"/>
  <c r="N161" i="1"/>
  <c r="M25" i="2" s="1"/>
  <c r="S161" i="1"/>
  <c r="R25" i="2" s="1"/>
  <c r="AH269" i="1"/>
  <c r="N198" i="1"/>
  <c r="M35" i="2" s="1"/>
  <c r="E41" i="4"/>
  <c r="N54" i="4"/>
  <c r="H56" i="4"/>
  <c r="AC269" i="1"/>
  <c r="AG327" i="1"/>
  <c r="AD269" i="1"/>
  <c r="P57" i="1"/>
  <c r="O15" i="2" s="1"/>
  <c r="F57" i="1"/>
  <c r="E15" i="2" s="1"/>
  <c r="W327" i="1"/>
  <c r="X269" i="1"/>
  <c r="Y327" i="1"/>
  <c r="R198" i="1"/>
  <c r="Q35" i="2" s="1"/>
  <c r="AD161" i="1"/>
  <c r="J161" i="1"/>
  <c r="I25" i="2" s="1"/>
  <c r="Q327" i="1"/>
  <c r="P60" i="2" s="1"/>
  <c r="R57" i="1"/>
  <c r="Q15" i="2" s="1"/>
  <c r="T57" i="1"/>
  <c r="S15" i="2" s="1"/>
  <c r="AA57" i="1"/>
  <c r="V269" i="1"/>
  <c r="N21" i="4"/>
  <c r="N40" i="4"/>
  <c r="N17" i="4"/>
  <c r="W198" i="1"/>
  <c r="S15" i="4"/>
  <c r="AB59" i="4"/>
  <c r="AA59" i="4" s="1"/>
  <c r="AH161" i="1"/>
  <c r="Y59" i="4"/>
  <c r="X59" i="4" s="1"/>
  <c r="AH327" i="1"/>
  <c r="H161" i="1"/>
  <c r="G25" i="2" s="1"/>
  <c r="F29" i="2"/>
  <c r="G198" i="1"/>
  <c r="F35" i="2" s="1"/>
  <c r="M13" i="2"/>
  <c r="N57" i="1"/>
  <c r="M15" i="2" s="1"/>
  <c r="A198" i="1"/>
  <c r="K53" i="2"/>
  <c r="L327" i="1"/>
  <c r="K60" i="2" s="1"/>
  <c r="P19" i="4"/>
  <c r="N19" i="4" s="1"/>
  <c r="J19" i="4"/>
  <c r="J25" i="4" s="1"/>
  <c r="AB198" i="1"/>
  <c r="AA22" i="4"/>
  <c r="AA24" i="4"/>
  <c r="AA20" i="4"/>
  <c r="H52" i="4"/>
  <c r="K31" i="4"/>
  <c r="E30" i="4"/>
  <c r="K48" i="4"/>
  <c r="R53" i="4"/>
  <c r="R58" i="4"/>
  <c r="W57" i="1"/>
  <c r="G57" i="1"/>
  <c r="F15" i="2" s="1"/>
  <c r="N18" i="4"/>
  <c r="AJ161" i="1"/>
  <c r="AF161" i="1"/>
  <c r="AB161" i="1"/>
  <c r="X161" i="1"/>
  <c r="L161" i="1"/>
  <c r="K25" i="2" s="1"/>
  <c r="K33" i="4"/>
  <c r="B198" i="1"/>
  <c r="U49" i="4"/>
  <c r="B327" i="1"/>
  <c r="AA20" i="1"/>
  <c r="M7" i="4"/>
  <c r="N58" i="4"/>
  <c r="U26" i="4"/>
  <c r="U27" i="4" s="1"/>
  <c r="AK269" i="1"/>
  <c r="A327" i="1"/>
  <c r="K19" i="4"/>
  <c r="A161" i="1"/>
  <c r="B161" i="1"/>
  <c r="AC57" i="1"/>
  <c r="O161" i="1"/>
  <c r="N25" i="2" s="1"/>
  <c r="X19" i="4"/>
  <c r="AI161" i="1"/>
  <c r="P161" i="1"/>
  <c r="H19" i="2"/>
  <c r="C19" i="2" s="1"/>
  <c r="AB19" i="4"/>
  <c r="AA19" i="4" s="1"/>
  <c r="V19" i="4"/>
  <c r="U19" i="4" s="1"/>
  <c r="AK161" i="1"/>
  <c r="AG161" i="1"/>
  <c r="M161" i="1"/>
  <c r="L25" i="2" s="1"/>
  <c r="Q161" i="1"/>
  <c r="P25" i="2" s="1"/>
  <c r="AA14" i="4"/>
  <c r="N55" i="4"/>
  <c r="AA16" i="4"/>
  <c r="AA30" i="4"/>
  <c r="AA53" i="4"/>
  <c r="U48" i="4"/>
  <c r="U41" i="4"/>
  <c r="U44" i="4"/>
  <c r="K45" i="4"/>
  <c r="C30" i="2"/>
  <c r="C31" i="2"/>
  <c r="O25" i="4"/>
  <c r="K40" i="4"/>
  <c r="K54" i="4"/>
  <c r="K59" i="4"/>
  <c r="R24" i="4"/>
  <c r="R20" i="4"/>
  <c r="R28" i="4"/>
  <c r="R40" i="4"/>
  <c r="R43" i="4"/>
  <c r="R45" i="4"/>
  <c r="R52" i="4"/>
  <c r="AA34" i="4"/>
  <c r="AA39" i="4"/>
  <c r="AA21" i="4"/>
  <c r="X17" i="4"/>
  <c r="E18" i="4"/>
  <c r="E58" i="4"/>
  <c r="U42" i="4"/>
  <c r="E54" i="4"/>
  <c r="E56" i="4"/>
  <c r="AA29" i="4"/>
  <c r="AA52" i="4"/>
  <c r="P51" i="4"/>
  <c r="E52" i="4"/>
  <c r="H11" i="4"/>
  <c r="X49" i="4"/>
  <c r="R49" i="4"/>
  <c r="R50" i="4"/>
  <c r="M25" i="4"/>
  <c r="V60" i="4"/>
  <c r="AA44" i="4"/>
  <c r="N16" i="4"/>
  <c r="N13" i="4"/>
  <c r="L51" i="4"/>
  <c r="K39" i="4"/>
  <c r="K41" i="4"/>
  <c r="K53" i="4"/>
  <c r="K55" i="4"/>
  <c r="H13" i="4"/>
  <c r="R17" i="4"/>
  <c r="R34" i="4"/>
  <c r="R31" i="4"/>
  <c r="S25" i="4"/>
  <c r="S51" i="4"/>
  <c r="R44" i="4"/>
  <c r="R46" i="4"/>
  <c r="AA56" i="4"/>
  <c r="X16" i="4"/>
  <c r="X32" i="4"/>
  <c r="X56" i="4"/>
  <c r="X14" i="4"/>
  <c r="X41" i="4"/>
  <c r="U23" i="4"/>
  <c r="C39" i="2"/>
  <c r="AA38" i="4"/>
  <c r="H50" i="4"/>
  <c r="AC18" i="4"/>
  <c r="AC25" i="4" s="1"/>
  <c r="K161" i="1"/>
  <c r="M51" i="4"/>
  <c r="V35" i="4"/>
  <c r="H44" i="4"/>
  <c r="R7" i="4"/>
  <c r="R8" i="4" s="1"/>
  <c r="V27" i="4"/>
  <c r="K12" i="4"/>
  <c r="K14" i="4"/>
  <c r="K21" i="4"/>
  <c r="K28" i="4"/>
  <c r="K37" i="4"/>
  <c r="AA23" i="4"/>
  <c r="C53" i="2"/>
  <c r="C37" i="2"/>
  <c r="C40" i="2"/>
  <c r="C43" i="2"/>
  <c r="C32" i="2"/>
  <c r="N45" i="4"/>
  <c r="C57" i="2"/>
  <c r="Z60" i="4"/>
  <c r="E12" i="4"/>
  <c r="N24" i="4"/>
  <c r="N20" i="4"/>
  <c r="N23" i="4"/>
  <c r="H20" i="4"/>
  <c r="H16" i="4"/>
  <c r="I25" i="4"/>
  <c r="R48" i="4"/>
  <c r="AA37" i="4"/>
  <c r="X21" i="4"/>
  <c r="X40" i="4"/>
  <c r="W25" i="4"/>
  <c r="U39" i="4"/>
  <c r="U46" i="4"/>
  <c r="U12" i="4"/>
  <c r="V15" i="4"/>
  <c r="X33" i="4"/>
  <c r="U33" i="4"/>
  <c r="E33" i="4"/>
  <c r="AA42" i="4"/>
  <c r="K52" i="4"/>
  <c r="E49" i="4"/>
  <c r="E38" i="4"/>
  <c r="AA58" i="4"/>
  <c r="U58" i="4"/>
  <c r="AA26" i="4"/>
  <c r="AA27" i="4" s="1"/>
  <c r="AB27" i="4"/>
  <c r="C34" i="2"/>
  <c r="E13" i="4"/>
  <c r="R47" i="4"/>
  <c r="R54" i="4"/>
  <c r="X24" i="4"/>
  <c r="X20" i="4"/>
  <c r="U38" i="4"/>
  <c r="U40" i="4"/>
  <c r="U43" i="4"/>
  <c r="U45" i="4"/>
  <c r="U47" i="4"/>
  <c r="P35" i="4"/>
  <c r="H45" i="4"/>
  <c r="K49" i="4"/>
  <c r="AA49" i="4"/>
  <c r="N38" i="4"/>
  <c r="N42" i="4"/>
  <c r="N59" i="4"/>
  <c r="K57" i="4"/>
  <c r="I15" i="4"/>
  <c r="H24" i="4"/>
  <c r="R12" i="4"/>
  <c r="R14" i="4"/>
  <c r="R23" i="4"/>
  <c r="R18" i="4"/>
  <c r="R16" i="4"/>
  <c r="R30" i="4"/>
  <c r="AA47" i="4"/>
  <c r="X39" i="4"/>
  <c r="X34" i="4"/>
  <c r="X31" i="4"/>
  <c r="X36" i="4"/>
  <c r="U18" i="4"/>
  <c r="U54" i="4"/>
  <c r="C56" i="2"/>
  <c r="C24" i="2"/>
  <c r="C20" i="2"/>
  <c r="C55" i="2"/>
  <c r="X55" i="4"/>
  <c r="U55" i="4"/>
  <c r="N49" i="4"/>
  <c r="C10" i="2"/>
  <c r="C50" i="2"/>
  <c r="H41" i="4"/>
  <c r="AA43" i="4"/>
  <c r="AB35" i="4"/>
  <c r="U37" i="4"/>
  <c r="J15" i="4"/>
  <c r="C54" i="2"/>
  <c r="C14" i="2"/>
  <c r="E46" i="4"/>
  <c r="E48" i="4"/>
  <c r="E53" i="4"/>
  <c r="E55" i="4"/>
  <c r="N9" i="4"/>
  <c r="N43" i="4"/>
  <c r="N46" i="4"/>
  <c r="K46" i="4"/>
  <c r="T25" i="4"/>
  <c r="R36" i="4"/>
  <c r="R39" i="4"/>
  <c r="R41" i="4"/>
  <c r="AA17" i="4"/>
  <c r="AA12" i="4"/>
  <c r="AA40" i="4"/>
  <c r="AA46" i="4"/>
  <c r="AA48" i="4"/>
  <c r="U56" i="4"/>
  <c r="U59" i="4"/>
  <c r="C12" i="2"/>
  <c r="Z15" i="4"/>
  <c r="H22" i="4"/>
  <c r="C16" i="2"/>
  <c r="T15" i="4"/>
  <c r="R9" i="4"/>
  <c r="M15" i="4"/>
  <c r="K9" i="4"/>
  <c r="U9" i="4"/>
  <c r="AC15" i="4"/>
  <c r="O15" i="4"/>
  <c r="Q57" i="1"/>
  <c r="G9" i="4"/>
  <c r="E9" i="4" s="1"/>
  <c r="AA9" i="4"/>
  <c r="X9" i="4"/>
  <c r="Y57" i="1"/>
  <c r="AE57" i="1"/>
  <c r="E37" i="4"/>
  <c r="F51" i="4"/>
  <c r="K18" i="4"/>
  <c r="L25" i="4"/>
  <c r="L27" i="4"/>
  <c r="K26" i="4"/>
  <c r="K27" i="4" s="1"/>
  <c r="T51" i="4"/>
  <c r="H9" i="4"/>
  <c r="K38" i="4"/>
  <c r="E17" i="4"/>
  <c r="F25" i="4"/>
  <c r="R29" i="4"/>
  <c r="S35" i="4"/>
  <c r="C59" i="2"/>
  <c r="G27" i="4"/>
  <c r="E26" i="4"/>
  <c r="O27" i="4"/>
  <c r="N26" i="4"/>
  <c r="N27" i="4" s="1"/>
  <c r="U50" i="4"/>
  <c r="V51" i="4"/>
  <c r="G35" i="4"/>
  <c r="E34" i="4"/>
  <c r="Y51" i="4"/>
  <c r="AC60" i="4"/>
  <c r="W51" i="4"/>
  <c r="E59" i="4"/>
  <c r="Z35" i="4"/>
  <c r="X52" i="4"/>
  <c r="Y15" i="4"/>
  <c r="X13" i="4"/>
  <c r="C22" i="2"/>
  <c r="C42" i="2"/>
  <c r="H18" i="4"/>
  <c r="F15" i="4"/>
  <c r="Z27" i="4"/>
  <c r="X26" i="4"/>
  <c r="X27" i="4" s="1"/>
  <c r="K44" i="4"/>
  <c r="L60" i="4"/>
  <c r="G60" i="4"/>
  <c r="P15" i="4"/>
  <c r="O35" i="4"/>
  <c r="O51" i="4"/>
  <c r="N36" i="4"/>
  <c r="K32" i="4"/>
  <c r="M35" i="4"/>
  <c r="H36" i="4"/>
  <c r="I51" i="4"/>
  <c r="AA32" i="4"/>
  <c r="AC35" i="4"/>
  <c r="AA28" i="4"/>
  <c r="Z25" i="4"/>
  <c r="X22" i="4"/>
  <c r="U52" i="4"/>
  <c r="W60" i="4"/>
  <c r="U53" i="4"/>
  <c r="E22" i="4"/>
  <c r="G25" i="4"/>
  <c r="C17" i="2"/>
  <c r="C18" i="2"/>
  <c r="I35" i="4"/>
  <c r="R22" i="4"/>
  <c r="X30" i="4"/>
  <c r="X28" i="4"/>
  <c r="X48" i="4"/>
  <c r="C36" i="2"/>
  <c r="C45" i="2"/>
  <c r="AA33" i="4"/>
  <c r="C49" i="2"/>
  <c r="H58" i="4"/>
  <c r="I8" i="4"/>
  <c r="K43" i="4"/>
  <c r="T35" i="4"/>
  <c r="AA13" i="4"/>
  <c r="AA41" i="4"/>
  <c r="X18" i="4"/>
  <c r="Y25" i="4"/>
  <c r="C41" i="2"/>
  <c r="C44" i="2"/>
  <c r="C47" i="2"/>
  <c r="C23" i="2"/>
  <c r="C21" i="2"/>
  <c r="N7" i="4"/>
  <c r="N8" i="4" s="1"/>
  <c r="P8" i="4"/>
  <c r="N33" i="4"/>
  <c r="R55" i="4"/>
  <c r="N52" i="4"/>
  <c r="E11" i="4"/>
  <c r="Q44" i="4" l="1"/>
  <c r="Q48" i="4"/>
  <c r="Q16" i="4"/>
  <c r="Q32" i="4"/>
  <c r="Q34" i="4"/>
  <c r="Q43" i="4"/>
  <c r="Q37" i="4"/>
  <c r="Q23" i="4"/>
  <c r="Q24" i="4"/>
  <c r="Q28" i="4"/>
  <c r="Q29" i="4"/>
  <c r="D26" i="4"/>
  <c r="O61" i="4"/>
  <c r="D10" i="4"/>
  <c r="C7" i="2"/>
  <c r="F60" i="4"/>
  <c r="H15" i="4"/>
  <c r="B329" i="1"/>
  <c r="S60" i="4"/>
  <c r="S61" i="4" s="1"/>
  <c r="R35" i="4"/>
  <c r="X50" i="4"/>
  <c r="X51" i="4" s="1"/>
  <c r="C27" i="2"/>
  <c r="U7" i="4"/>
  <c r="U8" i="4" s="1"/>
  <c r="D32" i="4"/>
  <c r="D14" i="4"/>
  <c r="Q14" i="4"/>
  <c r="Q13" i="4"/>
  <c r="D9" i="4"/>
  <c r="C15" i="2"/>
  <c r="Q47" i="4"/>
  <c r="J329" i="1"/>
  <c r="D31" i="4"/>
  <c r="W15" i="4"/>
  <c r="W61" i="4" s="1"/>
  <c r="D50" i="4"/>
  <c r="AA329" i="1"/>
  <c r="C13" i="2"/>
  <c r="K30" i="4"/>
  <c r="D30" i="4" s="1"/>
  <c r="I61" i="2"/>
  <c r="M61" i="2"/>
  <c r="K13" i="4"/>
  <c r="K15" i="4" s="1"/>
  <c r="C8" i="2"/>
  <c r="D40" i="4"/>
  <c r="C35" i="2"/>
  <c r="AG329" i="1"/>
  <c r="U31" i="4"/>
  <c r="Q31" i="4" s="1"/>
  <c r="V329" i="1"/>
  <c r="C60" i="2"/>
  <c r="AF329" i="1"/>
  <c r="AA50" i="4"/>
  <c r="AA51" i="4" s="1"/>
  <c r="Q11" i="4"/>
  <c r="Y35" i="4"/>
  <c r="N61" i="2"/>
  <c r="Q57" i="4"/>
  <c r="F35" i="4"/>
  <c r="L61" i="2"/>
  <c r="AJ329" i="1"/>
  <c r="AI329" i="1"/>
  <c r="A329" i="1"/>
  <c r="D34" i="4"/>
  <c r="C34" i="4" s="1"/>
  <c r="D43" i="4"/>
  <c r="Q12" i="4"/>
  <c r="Q10" i="4"/>
  <c r="C10" i="4" s="1"/>
  <c r="D47" i="4"/>
  <c r="G61" i="2"/>
  <c r="R61" i="2"/>
  <c r="Q42" i="4"/>
  <c r="D59" i="4"/>
  <c r="D23" i="4"/>
  <c r="C23" i="4" s="1"/>
  <c r="D21" i="4"/>
  <c r="K61" i="2"/>
  <c r="D16" i="4"/>
  <c r="C16" i="4" s="1"/>
  <c r="H61" i="2"/>
  <c r="C51" i="2"/>
  <c r="C26" i="2"/>
  <c r="D29" i="4"/>
  <c r="C29" i="4" s="1"/>
  <c r="S329" i="1"/>
  <c r="V25" i="4"/>
  <c r="V61" i="4" s="1"/>
  <c r="X329" i="1"/>
  <c r="D22" i="4"/>
  <c r="P25" i="4"/>
  <c r="P61" i="4" s="1"/>
  <c r="AE329" i="1"/>
  <c r="D55" i="4"/>
  <c r="AA18" i="4"/>
  <c r="Q18" i="4" s="1"/>
  <c r="Z329" i="1"/>
  <c r="W329" i="1"/>
  <c r="M329" i="1"/>
  <c r="AA7" i="4"/>
  <c r="AA8" i="4" s="1"/>
  <c r="E329" i="1"/>
  <c r="O329" i="1"/>
  <c r="P329" i="1"/>
  <c r="AK329" i="1"/>
  <c r="AD329" i="1"/>
  <c r="J61" i="4"/>
  <c r="Q61" i="2"/>
  <c r="D28" i="4"/>
  <c r="AC329" i="1"/>
  <c r="Z61" i="4"/>
  <c r="Q21" i="4"/>
  <c r="R15" i="4"/>
  <c r="D41" i="4"/>
  <c r="D24" i="4"/>
  <c r="D42" i="4"/>
  <c r="Q38" i="4"/>
  <c r="D12" i="4"/>
  <c r="AB25" i="4"/>
  <c r="AB61" i="4" s="1"/>
  <c r="D39" i="4"/>
  <c r="D56" i="4"/>
  <c r="S61" i="2"/>
  <c r="K25" i="4"/>
  <c r="H60" i="4"/>
  <c r="F61" i="2"/>
  <c r="E61" i="2"/>
  <c r="Q30" i="4"/>
  <c r="D38" i="4"/>
  <c r="Q59" i="4"/>
  <c r="Q17" i="4"/>
  <c r="AA15" i="4"/>
  <c r="X60" i="4"/>
  <c r="H329" i="1"/>
  <c r="I329" i="1"/>
  <c r="G329" i="1"/>
  <c r="Q56" i="4"/>
  <c r="D48" i="4"/>
  <c r="D49" i="4"/>
  <c r="Q40" i="4"/>
  <c r="D20" i="4"/>
  <c r="Q49" i="4"/>
  <c r="D54" i="4"/>
  <c r="AA60" i="4"/>
  <c r="T329" i="1"/>
  <c r="Q19" i="4"/>
  <c r="L329" i="1"/>
  <c r="H19" i="4"/>
  <c r="D19" i="4" s="1"/>
  <c r="AH329" i="1"/>
  <c r="N329" i="1"/>
  <c r="E7" i="4"/>
  <c r="E8" i="4" s="1"/>
  <c r="F8" i="4"/>
  <c r="R329" i="1"/>
  <c r="F329" i="1"/>
  <c r="D11" i="4"/>
  <c r="D33" i="4"/>
  <c r="Y60" i="4"/>
  <c r="Y329" i="1"/>
  <c r="D57" i="4"/>
  <c r="Q36" i="4"/>
  <c r="Q58" i="4"/>
  <c r="O25" i="2"/>
  <c r="O61" i="2" s="1"/>
  <c r="X7" i="4"/>
  <c r="X8" i="4" s="1"/>
  <c r="M8" i="4"/>
  <c r="M61" i="4" s="1"/>
  <c r="K7" i="4"/>
  <c r="K8" i="4" s="1"/>
  <c r="AB329" i="1"/>
  <c r="Q45" i="4"/>
  <c r="Q20" i="4"/>
  <c r="N51" i="4"/>
  <c r="Q46" i="4"/>
  <c r="D53" i="4"/>
  <c r="Q54" i="4"/>
  <c r="K60" i="4"/>
  <c r="X25" i="4"/>
  <c r="Q33" i="4"/>
  <c r="Q53" i="4"/>
  <c r="H51" i="4"/>
  <c r="G15" i="4"/>
  <c r="G61" i="4" s="1"/>
  <c r="N15" i="4"/>
  <c r="U25" i="4"/>
  <c r="D45" i="4"/>
  <c r="J25" i="2"/>
  <c r="J61" i="2" s="1"/>
  <c r="K329" i="1"/>
  <c r="R25" i="4"/>
  <c r="T61" i="4"/>
  <c r="AC61" i="4"/>
  <c r="D44" i="4"/>
  <c r="D58" i="4"/>
  <c r="N60" i="4"/>
  <c r="K51" i="4"/>
  <c r="U15" i="4"/>
  <c r="Q39" i="4"/>
  <c r="D46" i="4"/>
  <c r="X35" i="4"/>
  <c r="L61" i="4"/>
  <c r="E60" i="4"/>
  <c r="N25" i="4"/>
  <c r="Q41" i="4"/>
  <c r="Q22" i="4"/>
  <c r="U51" i="4"/>
  <c r="R51" i="4"/>
  <c r="Q329" i="1"/>
  <c r="P15" i="2"/>
  <c r="P61" i="2" s="1"/>
  <c r="Q9" i="4"/>
  <c r="D61" i="2"/>
  <c r="U60" i="4"/>
  <c r="Q52" i="4"/>
  <c r="D52" i="4"/>
  <c r="X15" i="4"/>
  <c r="E27" i="4"/>
  <c r="E35" i="4"/>
  <c r="D17" i="4"/>
  <c r="E25" i="4"/>
  <c r="D36" i="4"/>
  <c r="D18" i="4"/>
  <c r="E51" i="4"/>
  <c r="D37" i="4"/>
  <c r="C37" i="4" s="1"/>
  <c r="AA35" i="4"/>
  <c r="E15" i="4"/>
  <c r="Q55" i="4"/>
  <c r="R60" i="4"/>
  <c r="I61" i="4"/>
  <c r="N35" i="4"/>
  <c r="Q26" i="4"/>
  <c r="Q27" i="4" s="1"/>
  <c r="C28" i="4" l="1"/>
  <c r="C24" i="4"/>
  <c r="C44" i="4"/>
  <c r="C43" i="4"/>
  <c r="C32" i="4"/>
  <c r="Q50" i="4"/>
  <c r="C50" i="4" s="1"/>
  <c r="C48" i="4"/>
  <c r="K35" i="4"/>
  <c r="K61" i="4" s="1"/>
  <c r="C14" i="4"/>
  <c r="U35" i="4"/>
  <c r="U61" i="4" s="1"/>
  <c r="C9" i="4"/>
  <c r="C21" i="4"/>
  <c r="C31" i="4"/>
  <c r="C47" i="4"/>
  <c r="AA25" i="4"/>
  <c r="AA61" i="4" s="1"/>
  <c r="C11" i="4"/>
  <c r="F61" i="4"/>
  <c r="C40" i="4"/>
  <c r="D13" i="4"/>
  <c r="D15" i="4" s="1"/>
  <c r="C57" i="4"/>
  <c r="Y61" i="4"/>
  <c r="C42" i="4"/>
  <c r="C39" i="4"/>
  <c r="Q35" i="4"/>
  <c r="C59" i="4"/>
  <c r="C55" i="4"/>
  <c r="D35" i="4"/>
  <c r="C38" i="4"/>
  <c r="Q15" i="4"/>
  <c r="C54" i="4"/>
  <c r="C49" i="4"/>
  <c r="C12" i="4"/>
  <c r="H25" i="4"/>
  <c r="H61" i="4" s="1"/>
  <c r="Q7" i="4"/>
  <c r="Q8" i="4" s="1"/>
  <c r="C53" i="4"/>
  <c r="C56" i="4"/>
  <c r="C20" i="4"/>
  <c r="C19" i="4"/>
  <c r="C22" i="4"/>
  <c r="C33" i="4"/>
  <c r="C30" i="4"/>
  <c r="C41" i="4"/>
  <c r="C46" i="4"/>
  <c r="C45" i="4"/>
  <c r="C58" i="4"/>
  <c r="D7" i="4"/>
  <c r="D8" i="4" s="1"/>
  <c r="Q51" i="4"/>
  <c r="Q25" i="4"/>
  <c r="C25" i="2"/>
  <c r="C61" i="2" s="1"/>
  <c r="C18" i="4"/>
  <c r="N61" i="4"/>
  <c r="R61" i="4"/>
  <c r="D60" i="4"/>
  <c r="C52" i="4"/>
  <c r="C26" i="4"/>
  <c r="C27" i="4" s="1"/>
  <c r="D27" i="4"/>
  <c r="E61" i="4"/>
  <c r="X61" i="4"/>
  <c r="Q60" i="4"/>
  <c r="D51" i="4"/>
  <c r="C36" i="4"/>
  <c r="C17" i="4"/>
  <c r="D25" i="4"/>
  <c r="H63" i="4" l="1"/>
  <c r="D61" i="4"/>
  <c r="Q62" i="2"/>
  <c r="C51" i="4"/>
  <c r="C13" i="4"/>
  <c r="C15" i="4" s="1"/>
  <c r="C60" i="4"/>
  <c r="C35" i="4"/>
  <c r="C7" i="4"/>
  <c r="C8" i="4" s="1"/>
  <c r="Q61" i="4"/>
  <c r="R62" i="4" s="1"/>
  <c r="N63" i="4"/>
  <c r="AA63" i="4"/>
  <c r="C25" i="4"/>
  <c r="E63" i="4"/>
  <c r="R63" i="4"/>
  <c r="X63" i="4"/>
  <c r="K63" i="4"/>
  <c r="D62" i="2" l="1"/>
  <c r="O62" i="2"/>
  <c r="C61" i="4"/>
  <c r="J62" i="2"/>
  <c r="S62" i="2"/>
  <c r="I62" i="2"/>
  <c r="R62" i="2"/>
  <c r="N62" i="2"/>
  <c r="H62" i="2"/>
  <c r="P62" i="2"/>
  <c r="AA62" i="4"/>
  <c r="X62" i="4"/>
  <c r="K62" i="4"/>
  <c r="H62" i="4"/>
  <c r="N62" i="4"/>
  <c r="E62" i="4"/>
  <c r="T62" i="2" l="1"/>
</calcChain>
</file>

<file path=xl/sharedStrings.xml><?xml version="1.0" encoding="utf-8"?>
<sst xmlns="http://schemas.openxmlformats.org/spreadsheetml/2006/main" count="2329" uniqueCount="831">
  <si>
    <t>2904</t>
  </si>
  <si>
    <t>奈良調理短期大学校専門課程調理技術科</t>
    <rPh sb="0" eb="4">
      <t>ナラチョウリ</t>
    </rPh>
    <rPh sb="4" eb="6">
      <t>タンキ</t>
    </rPh>
    <rPh sb="6" eb="9">
      <t>ダイガッコウ</t>
    </rPh>
    <rPh sb="9" eb="11">
      <t>センモン</t>
    </rPh>
    <rPh sb="11" eb="13">
      <t>カテイ</t>
    </rPh>
    <rPh sb="13" eb="15">
      <t>チョウリ</t>
    </rPh>
    <rPh sb="15" eb="18">
      <t>ギジュツカ</t>
    </rPh>
    <phoneticPr fontId="2"/>
  </si>
  <si>
    <t>和歌山県</t>
    <rPh sb="0" eb="4">
      <t>ワカヤマケン</t>
    </rPh>
    <phoneticPr fontId="2"/>
  </si>
  <si>
    <t>鳥取県</t>
    <rPh sb="0" eb="3">
      <t>トットリケン</t>
    </rPh>
    <phoneticPr fontId="2"/>
  </si>
  <si>
    <t>3102</t>
    <phoneticPr fontId="2"/>
  </si>
  <si>
    <t>鳥取県立米子南高等学校生活文化科調理コース</t>
    <rPh sb="0" eb="2">
      <t>トットリ</t>
    </rPh>
    <rPh sb="2" eb="4">
      <t>ケンリツ</t>
    </rPh>
    <rPh sb="4" eb="6">
      <t>ヨナゴ</t>
    </rPh>
    <rPh sb="6" eb="7">
      <t>ミナミ</t>
    </rPh>
    <rPh sb="7" eb="11">
      <t>コウトウガッコウ</t>
    </rPh>
    <rPh sb="11" eb="13">
      <t>セイカツ</t>
    </rPh>
    <rPh sb="13" eb="15">
      <t>ブンカ</t>
    </rPh>
    <rPh sb="15" eb="16">
      <t>カ</t>
    </rPh>
    <rPh sb="16" eb="18">
      <t>チョウリ</t>
    </rPh>
    <phoneticPr fontId="2"/>
  </si>
  <si>
    <t>島根県</t>
    <rPh sb="0" eb="3">
      <t>シマネケン</t>
    </rPh>
    <phoneticPr fontId="2"/>
  </si>
  <si>
    <t>3201</t>
    <phoneticPr fontId="2"/>
  </si>
  <si>
    <t>岡山県</t>
    <rPh sb="0" eb="3">
      <t>オカヤマケン</t>
    </rPh>
    <phoneticPr fontId="2"/>
  </si>
  <si>
    <t>3302</t>
    <phoneticPr fontId="2"/>
  </si>
  <si>
    <t>西日本調理製菓専門学校</t>
    <rPh sb="0" eb="3">
      <t>ニシニホン</t>
    </rPh>
    <rPh sb="3" eb="5">
      <t>チョウリ</t>
    </rPh>
    <rPh sb="5" eb="6">
      <t>セイ</t>
    </rPh>
    <rPh sb="6" eb="7">
      <t>カ</t>
    </rPh>
    <rPh sb="7" eb="9">
      <t>センモン</t>
    </rPh>
    <rPh sb="9" eb="11">
      <t>ガッコウ</t>
    </rPh>
    <phoneticPr fontId="2"/>
  </si>
  <si>
    <t>＊</t>
    <phoneticPr fontId="2"/>
  </si>
  <si>
    <t>3304</t>
    <phoneticPr fontId="2"/>
  </si>
  <si>
    <t>おかやま山陽高等学校調理科</t>
    <rPh sb="4" eb="6">
      <t>サンヨウ</t>
    </rPh>
    <rPh sb="6" eb="8">
      <t>コウトウ</t>
    </rPh>
    <rPh sb="8" eb="10">
      <t>ガッコウ</t>
    </rPh>
    <rPh sb="10" eb="13">
      <t>チョウリカ</t>
    </rPh>
    <phoneticPr fontId="2"/>
  </si>
  <si>
    <t>3305</t>
    <phoneticPr fontId="2"/>
  </si>
  <si>
    <t>岡山県立津山東高等学校食物調理科</t>
    <rPh sb="0" eb="2">
      <t>オカヤマ</t>
    </rPh>
    <rPh sb="2" eb="4">
      <t>ケンリツ</t>
    </rPh>
    <rPh sb="4" eb="6">
      <t>ツヤマ</t>
    </rPh>
    <rPh sb="6" eb="7">
      <t>ヒガシ</t>
    </rPh>
    <rPh sb="7" eb="9">
      <t>コウトウ</t>
    </rPh>
    <rPh sb="9" eb="11">
      <t>ガッコウ</t>
    </rPh>
    <rPh sb="11" eb="13">
      <t>ショクモツ</t>
    </rPh>
    <rPh sb="13" eb="16">
      <t>チョウリカ</t>
    </rPh>
    <phoneticPr fontId="2"/>
  </si>
  <si>
    <t>広島県</t>
    <rPh sb="0" eb="3">
      <t>ヒロシマケン</t>
    </rPh>
    <phoneticPr fontId="2"/>
  </si>
  <si>
    <t>3401</t>
    <phoneticPr fontId="2"/>
  </si>
  <si>
    <t>3402</t>
    <phoneticPr fontId="2"/>
  </si>
  <si>
    <t>山口県</t>
    <rPh sb="0" eb="3">
      <t>ヤマグチケン</t>
    </rPh>
    <phoneticPr fontId="2"/>
  </si>
  <si>
    <t>3501</t>
    <phoneticPr fontId="2"/>
  </si>
  <si>
    <t>宇部フロンティア大学付属香川高等学校食物調理科</t>
    <rPh sb="0" eb="2">
      <t>ウベ</t>
    </rPh>
    <rPh sb="8" eb="10">
      <t>ダイガク</t>
    </rPh>
    <rPh sb="10" eb="12">
      <t>フゾク</t>
    </rPh>
    <rPh sb="12" eb="14">
      <t>カガワ</t>
    </rPh>
    <rPh sb="14" eb="16">
      <t>コウトウ</t>
    </rPh>
    <rPh sb="16" eb="18">
      <t>ガッコウ</t>
    </rPh>
    <rPh sb="18" eb="20">
      <t>ショクモツ</t>
    </rPh>
    <rPh sb="20" eb="23">
      <t>チョウリカ</t>
    </rPh>
    <phoneticPr fontId="2"/>
  </si>
  <si>
    <t>3504</t>
    <phoneticPr fontId="2"/>
  </si>
  <si>
    <t>3505</t>
    <phoneticPr fontId="2"/>
  </si>
  <si>
    <t>3506</t>
  </si>
  <si>
    <t>誠英高等学校普通科生活文化コース食文化専攻</t>
    <rPh sb="0" eb="1">
      <t>セイ</t>
    </rPh>
    <rPh sb="1" eb="2">
      <t>エイ</t>
    </rPh>
    <rPh sb="2" eb="6">
      <t>コウトウガッコウ</t>
    </rPh>
    <rPh sb="6" eb="9">
      <t>フツウカ</t>
    </rPh>
    <rPh sb="9" eb="11">
      <t>セイカツ</t>
    </rPh>
    <rPh sb="11" eb="13">
      <t>ブンカ</t>
    </rPh>
    <rPh sb="16" eb="17">
      <t>ショク</t>
    </rPh>
    <rPh sb="17" eb="19">
      <t>ブンカ</t>
    </rPh>
    <rPh sb="19" eb="21">
      <t>センコウ</t>
    </rPh>
    <phoneticPr fontId="2"/>
  </si>
  <si>
    <t>徳島県</t>
    <rPh sb="0" eb="3">
      <t>トクシマケン</t>
    </rPh>
    <phoneticPr fontId="2"/>
  </si>
  <si>
    <t>3601</t>
    <phoneticPr fontId="2"/>
  </si>
  <si>
    <t>徳島県立小松島西高等学校食物科</t>
    <rPh sb="0" eb="2">
      <t>トクシマ</t>
    </rPh>
    <rPh sb="2" eb="4">
      <t>ケンリツ</t>
    </rPh>
    <rPh sb="4" eb="7">
      <t>コマツシマ</t>
    </rPh>
    <rPh sb="7" eb="8">
      <t>ニシ</t>
    </rPh>
    <rPh sb="8" eb="10">
      <t>コウトウ</t>
    </rPh>
    <rPh sb="10" eb="12">
      <t>ガッコウ</t>
    </rPh>
    <rPh sb="12" eb="15">
      <t>ショクモツカ</t>
    </rPh>
    <phoneticPr fontId="2"/>
  </si>
  <si>
    <t>3603</t>
    <phoneticPr fontId="2"/>
  </si>
  <si>
    <t>平成調理師専門学校</t>
    <rPh sb="0" eb="2">
      <t>ヘイセイ</t>
    </rPh>
    <rPh sb="2" eb="5">
      <t>チョウリシ</t>
    </rPh>
    <rPh sb="5" eb="7">
      <t>センモン</t>
    </rPh>
    <rPh sb="7" eb="9">
      <t>ガッコウ</t>
    </rPh>
    <phoneticPr fontId="2"/>
  </si>
  <si>
    <t>香川県</t>
    <rPh sb="0" eb="3">
      <t>カガワケン</t>
    </rPh>
    <phoneticPr fontId="2"/>
  </si>
  <si>
    <t>3701</t>
    <phoneticPr fontId="2"/>
  </si>
  <si>
    <t>坂出第一高等学校食物科</t>
    <rPh sb="0" eb="2">
      <t>サカイデ</t>
    </rPh>
    <rPh sb="2" eb="4">
      <t>ダイイチ</t>
    </rPh>
    <rPh sb="4" eb="6">
      <t>コウトウ</t>
    </rPh>
    <rPh sb="6" eb="8">
      <t>ガッコウ</t>
    </rPh>
    <rPh sb="8" eb="11">
      <t>ショクモツカ</t>
    </rPh>
    <phoneticPr fontId="2"/>
  </si>
  <si>
    <t>3702</t>
    <phoneticPr fontId="2"/>
  </si>
  <si>
    <t>キッス調理技術専門学校</t>
    <rPh sb="3" eb="5">
      <t>チョウリ</t>
    </rPh>
    <rPh sb="5" eb="7">
      <t>ギジュツ</t>
    </rPh>
    <rPh sb="7" eb="9">
      <t>センモン</t>
    </rPh>
    <rPh sb="9" eb="11">
      <t>ガッコウ</t>
    </rPh>
    <phoneticPr fontId="2"/>
  </si>
  <si>
    <t>3703</t>
    <phoneticPr fontId="2"/>
  </si>
  <si>
    <t>愛媛県</t>
    <rPh sb="0" eb="3">
      <t>エヒメケン</t>
    </rPh>
    <phoneticPr fontId="2"/>
  </si>
  <si>
    <t>3801</t>
    <phoneticPr fontId="2"/>
  </si>
  <si>
    <t>愛媛調理製菓専門学校</t>
    <rPh sb="0" eb="2">
      <t>エヒメ</t>
    </rPh>
    <rPh sb="2" eb="4">
      <t>チョウリ</t>
    </rPh>
    <rPh sb="4" eb="6">
      <t>セイカ</t>
    </rPh>
    <rPh sb="6" eb="8">
      <t>センモン</t>
    </rPh>
    <rPh sb="8" eb="10">
      <t>ガッコウ</t>
    </rPh>
    <phoneticPr fontId="2"/>
  </si>
  <si>
    <t>3802</t>
    <phoneticPr fontId="2"/>
  </si>
  <si>
    <t>今治精華高等学校調理科</t>
    <rPh sb="0" eb="2">
      <t>イマバリ</t>
    </rPh>
    <rPh sb="2" eb="4">
      <t>セイカ</t>
    </rPh>
    <rPh sb="4" eb="6">
      <t>コウトウ</t>
    </rPh>
    <rPh sb="6" eb="8">
      <t>ガッコウ</t>
    </rPh>
    <rPh sb="8" eb="11">
      <t>チョウリカ</t>
    </rPh>
    <phoneticPr fontId="2"/>
  </si>
  <si>
    <t>3803</t>
    <phoneticPr fontId="2"/>
  </si>
  <si>
    <t>高知県</t>
    <rPh sb="0" eb="3">
      <t>コウチケン</t>
    </rPh>
    <phoneticPr fontId="2"/>
  </si>
  <si>
    <t>3901</t>
    <phoneticPr fontId="2"/>
  </si>
  <si>
    <t>ＲＫＣ調理師学校</t>
    <rPh sb="3" eb="6">
      <t>チョウリシ</t>
    </rPh>
    <rPh sb="6" eb="8">
      <t>ガッコウ</t>
    </rPh>
    <phoneticPr fontId="2"/>
  </si>
  <si>
    <t>近畿中国四国　合計</t>
    <rPh sb="0" eb="2">
      <t>キンキ</t>
    </rPh>
    <rPh sb="2" eb="4">
      <t>チュウゴク</t>
    </rPh>
    <rPh sb="4" eb="6">
      <t>シコク</t>
    </rPh>
    <rPh sb="7" eb="9">
      <t>ゴウケイ</t>
    </rPh>
    <phoneticPr fontId="2"/>
  </si>
  <si>
    <t>福岡県</t>
    <rPh sb="0" eb="3">
      <t>フクオカケン</t>
    </rPh>
    <phoneticPr fontId="2"/>
  </si>
  <si>
    <t>4001</t>
    <phoneticPr fontId="2"/>
  </si>
  <si>
    <t>中村調理製菓専門学校</t>
    <rPh sb="0" eb="2">
      <t>ナカムラ</t>
    </rPh>
    <rPh sb="2" eb="4">
      <t>チョウリ</t>
    </rPh>
    <rPh sb="4" eb="6">
      <t>セイカ</t>
    </rPh>
    <rPh sb="6" eb="8">
      <t>センモン</t>
    </rPh>
    <rPh sb="8" eb="10">
      <t>ガッコウ</t>
    </rPh>
    <phoneticPr fontId="2"/>
  </si>
  <si>
    <t>4002</t>
  </si>
  <si>
    <t>福岡市立福岡女子高等学校食物調理科</t>
    <rPh sb="0" eb="2">
      <t>フクオカ</t>
    </rPh>
    <rPh sb="2" eb="4">
      <t>イチリツ</t>
    </rPh>
    <rPh sb="4" eb="6">
      <t>フクオカ</t>
    </rPh>
    <rPh sb="6" eb="8">
      <t>ジョシ</t>
    </rPh>
    <rPh sb="8" eb="12">
      <t>コウトウガッコウ</t>
    </rPh>
    <rPh sb="12" eb="14">
      <t>ショクモツ</t>
    </rPh>
    <rPh sb="14" eb="17">
      <t>チョウリカ</t>
    </rPh>
    <phoneticPr fontId="2"/>
  </si>
  <si>
    <t>4003</t>
    <phoneticPr fontId="2"/>
  </si>
  <si>
    <t>4004</t>
    <phoneticPr fontId="2"/>
  </si>
  <si>
    <t>福岡調理師専門学校</t>
    <rPh sb="0" eb="2">
      <t>フクオカ</t>
    </rPh>
    <rPh sb="2" eb="5">
      <t>チョウリシ</t>
    </rPh>
    <rPh sb="5" eb="7">
      <t>センモン</t>
    </rPh>
    <rPh sb="7" eb="9">
      <t>ガッコウ</t>
    </rPh>
    <phoneticPr fontId="2"/>
  </si>
  <si>
    <t>4005</t>
    <phoneticPr fontId="2"/>
  </si>
  <si>
    <t>東筑紫学園高等学校食物文化科</t>
    <rPh sb="0" eb="1">
      <t>ヒガシ</t>
    </rPh>
    <rPh sb="1" eb="3">
      <t>チクシ</t>
    </rPh>
    <rPh sb="3" eb="5">
      <t>ガクエン</t>
    </rPh>
    <rPh sb="5" eb="7">
      <t>コウトウ</t>
    </rPh>
    <rPh sb="7" eb="9">
      <t>ガッコウ</t>
    </rPh>
    <rPh sb="9" eb="11">
      <t>ショクモツ</t>
    </rPh>
    <rPh sb="11" eb="13">
      <t>ブンカ</t>
    </rPh>
    <rPh sb="13" eb="14">
      <t>カ</t>
    </rPh>
    <phoneticPr fontId="2"/>
  </si>
  <si>
    <t>＊</t>
    <phoneticPr fontId="2"/>
  </si>
  <si>
    <t>4006</t>
    <phoneticPr fontId="2"/>
  </si>
  <si>
    <t>＊</t>
    <phoneticPr fontId="2"/>
  </si>
  <si>
    <t>4007</t>
    <phoneticPr fontId="2"/>
  </si>
  <si>
    <t>4008</t>
    <phoneticPr fontId="2"/>
  </si>
  <si>
    <t>大和青藍高等学校調理科</t>
    <rPh sb="0" eb="2">
      <t>ヤマト</t>
    </rPh>
    <rPh sb="2" eb="3">
      <t>アオ</t>
    </rPh>
    <rPh sb="3" eb="4">
      <t>アイ</t>
    </rPh>
    <rPh sb="4" eb="6">
      <t>コウトウ</t>
    </rPh>
    <rPh sb="6" eb="8">
      <t>ガッコウ</t>
    </rPh>
    <rPh sb="8" eb="11">
      <t>チョウリカ</t>
    </rPh>
    <phoneticPr fontId="2"/>
  </si>
  <si>
    <t>4010</t>
    <phoneticPr fontId="2"/>
  </si>
  <si>
    <t>星琳高等学校食物調理科</t>
    <rPh sb="0" eb="1">
      <t>セイ</t>
    </rPh>
    <rPh sb="1" eb="2">
      <t>リン</t>
    </rPh>
    <rPh sb="2" eb="4">
      <t>コウトウ</t>
    </rPh>
    <rPh sb="4" eb="6">
      <t>ガッコウ</t>
    </rPh>
    <rPh sb="6" eb="8">
      <t>ショクモツ</t>
    </rPh>
    <rPh sb="8" eb="11">
      <t>チョウリカ</t>
    </rPh>
    <phoneticPr fontId="2"/>
  </si>
  <si>
    <t>4011</t>
  </si>
  <si>
    <t>福岡県立久留米筑水高等学校食物調理科</t>
    <rPh sb="0" eb="2">
      <t>フクオカ</t>
    </rPh>
    <rPh sb="2" eb="4">
      <t>ケンリツ</t>
    </rPh>
    <rPh sb="4" eb="7">
      <t>クルメ</t>
    </rPh>
    <rPh sb="7" eb="8">
      <t>チク</t>
    </rPh>
    <rPh sb="8" eb="9">
      <t>スイ</t>
    </rPh>
    <rPh sb="9" eb="13">
      <t>コウトウガッコウ</t>
    </rPh>
    <rPh sb="13" eb="15">
      <t>ショクモツ</t>
    </rPh>
    <rPh sb="15" eb="18">
      <t>チョウリカ</t>
    </rPh>
    <phoneticPr fontId="2"/>
  </si>
  <si>
    <t>4012</t>
    <phoneticPr fontId="2"/>
  </si>
  <si>
    <t>真颯館高等学校調理科</t>
    <rPh sb="0" eb="1">
      <t>シン</t>
    </rPh>
    <rPh sb="1" eb="2">
      <t>ソウ</t>
    </rPh>
    <rPh sb="2" eb="3">
      <t>カン</t>
    </rPh>
    <rPh sb="3" eb="5">
      <t>コウトウ</t>
    </rPh>
    <rPh sb="5" eb="7">
      <t>ガッコウ</t>
    </rPh>
    <rPh sb="7" eb="10">
      <t>チョウリカ</t>
    </rPh>
    <phoneticPr fontId="2"/>
  </si>
  <si>
    <t>佐賀県</t>
    <rPh sb="0" eb="3">
      <t>サガケン</t>
    </rPh>
    <phoneticPr fontId="2"/>
  </si>
  <si>
    <t>4101</t>
    <phoneticPr fontId="2"/>
  </si>
  <si>
    <t>4102</t>
    <phoneticPr fontId="2"/>
  </si>
  <si>
    <t>佐賀女子短期大学付属佐賀女子高等学校食物科</t>
    <rPh sb="0" eb="2">
      <t>サガ</t>
    </rPh>
    <rPh sb="2" eb="6">
      <t>ジョシタンキ</t>
    </rPh>
    <rPh sb="6" eb="8">
      <t>ダイガク</t>
    </rPh>
    <rPh sb="8" eb="10">
      <t>フゾク</t>
    </rPh>
    <rPh sb="10" eb="12">
      <t>サガ</t>
    </rPh>
    <rPh sb="12" eb="14">
      <t>ジョシ</t>
    </rPh>
    <rPh sb="14" eb="18">
      <t>コウトウガッコウ</t>
    </rPh>
    <rPh sb="18" eb="21">
      <t>ショクモツカ</t>
    </rPh>
    <phoneticPr fontId="2"/>
  </si>
  <si>
    <t>4104</t>
    <phoneticPr fontId="2"/>
  </si>
  <si>
    <t>佐賀県立牛津高等学校食品調理科</t>
    <rPh sb="0" eb="2">
      <t>サガ</t>
    </rPh>
    <rPh sb="2" eb="4">
      <t>ケンリツ</t>
    </rPh>
    <rPh sb="4" eb="6">
      <t>ウシヅ</t>
    </rPh>
    <rPh sb="6" eb="10">
      <t>コウトウガッコウ</t>
    </rPh>
    <rPh sb="10" eb="12">
      <t>ショクヒン</t>
    </rPh>
    <rPh sb="12" eb="15">
      <t>チョウリカ</t>
    </rPh>
    <phoneticPr fontId="2"/>
  </si>
  <si>
    <t>4106</t>
    <phoneticPr fontId="2"/>
  </si>
  <si>
    <t>長崎県</t>
    <rPh sb="0" eb="2">
      <t>ナガサキ</t>
    </rPh>
    <rPh sb="2" eb="3">
      <t>ケン</t>
    </rPh>
    <phoneticPr fontId="2"/>
  </si>
  <si>
    <t>4201</t>
    <phoneticPr fontId="2"/>
  </si>
  <si>
    <t>＊</t>
    <phoneticPr fontId="2"/>
  </si>
  <si>
    <t>4203</t>
    <phoneticPr fontId="2"/>
  </si>
  <si>
    <t>九州文化学園調理師専修学校</t>
    <rPh sb="0" eb="2">
      <t>キュウシュウ</t>
    </rPh>
    <rPh sb="2" eb="4">
      <t>ブンカ</t>
    </rPh>
    <rPh sb="4" eb="6">
      <t>ガクエン</t>
    </rPh>
    <rPh sb="6" eb="9">
      <t>チョウリシ</t>
    </rPh>
    <rPh sb="9" eb="11">
      <t>センシュウ</t>
    </rPh>
    <rPh sb="11" eb="13">
      <t>ガッコウ</t>
    </rPh>
    <phoneticPr fontId="2"/>
  </si>
  <si>
    <t>4207</t>
  </si>
  <si>
    <t>向陽高等学校調理科</t>
    <rPh sb="0" eb="2">
      <t>コウヨウ</t>
    </rPh>
    <rPh sb="2" eb="6">
      <t>コウトウガッコウ</t>
    </rPh>
    <rPh sb="6" eb="9">
      <t>チョウリカ</t>
    </rPh>
    <phoneticPr fontId="2"/>
  </si>
  <si>
    <t>熊本県</t>
    <rPh sb="0" eb="3">
      <t>クマモトケン</t>
    </rPh>
    <phoneticPr fontId="2"/>
  </si>
  <si>
    <t>4301</t>
    <phoneticPr fontId="2"/>
  </si>
  <si>
    <t>慶誠高等学校食物科</t>
    <rPh sb="0" eb="1">
      <t>ケイ</t>
    </rPh>
    <rPh sb="1" eb="2">
      <t>セイ</t>
    </rPh>
    <rPh sb="2" eb="6">
      <t>コウトウガッコウ</t>
    </rPh>
    <rPh sb="6" eb="9">
      <t>ショクモツカ</t>
    </rPh>
    <phoneticPr fontId="2"/>
  </si>
  <si>
    <t>4302</t>
    <phoneticPr fontId="2"/>
  </si>
  <si>
    <t>八代実業専門学校調理師養成科</t>
    <rPh sb="0" eb="2">
      <t>ヤツシロ</t>
    </rPh>
    <rPh sb="2" eb="4">
      <t>ジツギョウ</t>
    </rPh>
    <rPh sb="4" eb="6">
      <t>センモン</t>
    </rPh>
    <rPh sb="6" eb="8">
      <t>ガッコウ</t>
    </rPh>
    <rPh sb="8" eb="11">
      <t>チョウリシ</t>
    </rPh>
    <rPh sb="11" eb="13">
      <t>ヨウセイ</t>
    </rPh>
    <rPh sb="13" eb="14">
      <t>カ</t>
    </rPh>
    <phoneticPr fontId="2"/>
  </si>
  <si>
    <t>＊</t>
    <phoneticPr fontId="2"/>
  </si>
  <si>
    <t>4303</t>
    <phoneticPr fontId="2"/>
  </si>
  <si>
    <t>4304</t>
  </si>
  <si>
    <t>玉名女子高等学校食物科</t>
    <rPh sb="0" eb="2">
      <t>タマナ</t>
    </rPh>
    <rPh sb="2" eb="4">
      <t>ジョシ</t>
    </rPh>
    <rPh sb="4" eb="8">
      <t>コウトウガッコウ</t>
    </rPh>
    <rPh sb="8" eb="11">
      <t>ショクモツカ</t>
    </rPh>
    <phoneticPr fontId="2"/>
  </si>
  <si>
    <t>大分県</t>
    <rPh sb="0" eb="3">
      <t>オオイタケン</t>
    </rPh>
    <phoneticPr fontId="2"/>
  </si>
  <si>
    <t>4401</t>
    <phoneticPr fontId="2"/>
  </si>
  <si>
    <t>昭和学園高等学校調理科</t>
    <rPh sb="0" eb="2">
      <t>ショウワ</t>
    </rPh>
    <rPh sb="2" eb="4">
      <t>ガクエン</t>
    </rPh>
    <rPh sb="4" eb="6">
      <t>コウトウ</t>
    </rPh>
    <rPh sb="6" eb="8">
      <t>ガッコウ</t>
    </rPh>
    <rPh sb="8" eb="11">
      <t>チョウリカ</t>
    </rPh>
    <phoneticPr fontId="2"/>
  </si>
  <si>
    <t>4402</t>
    <phoneticPr fontId="2"/>
  </si>
  <si>
    <t>東九州龍谷高等学校食物科</t>
    <rPh sb="0" eb="3">
      <t>ヒガシキュウシュウ</t>
    </rPh>
    <rPh sb="3" eb="5">
      <t>リュウコク</t>
    </rPh>
    <rPh sb="5" eb="7">
      <t>コウトウ</t>
    </rPh>
    <rPh sb="7" eb="9">
      <t>ガッコウ</t>
    </rPh>
    <rPh sb="9" eb="12">
      <t>ショクモツカ</t>
    </rPh>
    <phoneticPr fontId="2"/>
  </si>
  <si>
    <t>4403</t>
    <phoneticPr fontId="2"/>
  </si>
  <si>
    <t>別府溝部学園高等学校食物科</t>
    <rPh sb="0" eb="2">
      <t>ベップ</t>
    </rPh>
    <rPh sb="2" eb="4">
      <t>ミゾベ</t>
    </rPh>
    <rPh sb="4" eb="6">
      <t>ガクエン</t>
    </rPh>
    <rPh sb="6" eb="8">
      <t>コウトウ</t>
    </rPh>
    <rPh sb="8" eb="10">
      <t>ガッコウ</t>
    </rPh>
    <rPh sb="10" eb="13">
      <t>ショクモツカ</t>
    </rPh>
    <phoneticPr fontId="2"/>
  </si>
  <si>
    <t>4404</t>
    <phoneticPr fontId="2"/>
  </si>
  <si>
    <t>福徳学院高等学校食物科</t>
    <rPh sb="0" eb="2">
      <t>フクトク</t>
    </rPh>
    <rPh sb="2" eb="4">
      <t>ガクイン</t>
    </rPh>
    <rPh sb="4" eb="6">
      <t>コウトウ</t>
    </rPh>
    <rPh sb="6" eb="8">
      <t>ガッコウ</t>
    </rPh>
    <rPh sb="8" eb="11">
      <t>ショクモツカ</t>
    </rPh>
    <phoneticPr fontId="2"/>
  </si>
  <si>
    <t>4405</t>
    <phoneticPr fontId="2"/>
  </si>
  <si>
    <t>田北調理師専門学校</t>
    <rPh sb="0" eb="2">
      <t>タキタ</t>
    </rPh>
    <rPh sb="2" eb="5">
      <t>チョウリシ</t>
    </rPh>
    <rPh sb="5" eb="7">
      <t>センモン</t>
    </rPh>
    <rPh sb="7" eb="9">
      <t>ガッコウ</t>
    </rPh>
    <phoneticPr fontId="2"/>
  </si>
  <si>
    <t>4406</t>
    <phoneticPr fontId="2"/>
  </si>
  <si>
    <t>楊志館高等学校調理科</t>
    <rPh sb="0" eb="1">
      <t>ヨウ</t>
    </rPh>
    <rPh sb="1" eb="2">
      <t>シ</t>
    </rPh>
    <rPh sb="2" eb="3">
      <t>カン</t>
    </rPh>
    <rPh sb="3" eb="5">
      <t>コウトウ</t>
    </rPh>
    <rPh sb="5" eb="7">
      <t>ガッコウ</t>
    </rPh>
    <rPh sb="7" eb="10">
      <t>チョウリカ</t>
    </rPh>
    <phoneticPr fontId="2"/>
  </si>
  <si>
    <t>4407</t>
    <phoneticPr fontId="2"/>
  </si>
  <si>
    <t>宮崎県</t>
    <rPh sb="0" eb="3">
      <t>ミヤザキケン</t>
    </rPh>
    <phoneticPr fontId="2"/>
  </si>
  <si>
    <t>4501</t>
    <phoneticPr fontId="2"/>
  </si>
  <si>
    <t>日章学園高等学校調理科</t>
    <rPh sb="0" eb="1">
      <t>ニチ</t>
    </rPh>
    <rPh sb="1" eb="2">
      <t>ショウ</t>
    </rPh>
    <rPh sb="2" eb="4">
      <t>ガクエン</t>
    </rPh>
    <rPh sb="4" eb="6">
      <t>コウトウ</t>
    </rPh>
    <rPh sb="6" eb="8">
      <t>ガッコウ</t>
    </rPh>
    <rPh sb="8" eb="11">
      <t>チョウリカ</t>
    </rPh>
    <phoneticPr fontId="2"/>
  </si>
  <si>
    <t>4504</t>
    <phoneticPr fontId="2"/>
  </si>
  <si>
    <t>4505</t>
    <phoneticPr fontId="2"/>
  </si>
  <si>
    <t>4508</t>
  </si>
  <si>
    <t>日南学園高等学校調理科</t>
    <rPh sb="0" eb="2">
      <t>ニチナン</t>
    </rPh>
    <rPh sb="2" eb="4">
      <t>ガクエン</t>
    </rPh>
    <rPh sb="4" eb="8">
      <t>コウトウガッコウ</t>
    </rPh>
    <rPh sb="8" eb="11">
      <t>チョウリカ</t>
    </rPh>
    <phoneticPr fontId="2"/>
  </si>
  <si>
    <t>4509</t>
  </si>
  <si>
    <t>小林西高等学校調理科</t>
    <rPh sb="0" eb="2">
      <t>コバヤシ</t>
    </rPh>
    <rPh sb="2" eb="3">
      <t>ニシ</t>
    </rPh>
    <rPh sb="3" eb="7">
      <t>コウトウガッコウ</t>
    </rPh>
    <rPh sb="7" eb="10">
      <t>チョウリカ</t>
    </rPh>
    <phoneticPr fontId="2"/>
  </si>
  <si>
    <t>鹿児島県</t>
    <rPh sb="0" eb="4">
      <t>カゴシマケン</t>
    </rPh>
    <phoneticPr fontId="2"/>
  </si>
  <si>
    <t>4601</t>
    <phoneticPr fontId="2"/>
  </si>
  <si>
    <t>今村学園ライセンスアカデミー調理科　</t>
    <rPh sb="0" eb="2">
      <t>イマムラ</t>
    </rPh>
    <rPh sb="2" eb="4">
      <t>ガクエン</t>
    </rPh>
    <rPh sb="14" eb="17">
      <t>チョウリカ</t>
    </rPh>
    <phoneticPr fontId="2"/>
  </si>
  <si>
    <t>4603</t>
  </si>
  <si>
    <t>4604</t>
    <phoneticPr fontId="2"/>
  </si>
  <si>
    <t>鹿児島城西高等学校調理科</t>
    <rPh sb="0" eb="3">
      <t>カゴシマ</t>
    </rPh>
    <rPh sb="3" eb="5">
      <t>ジョウセイ</t>
    </rPh>
    <rPh sb="5" eb="7">
      <t>コウトウ</t>
    </rPh>
    <rPh sb="7" eb="9">
      <t>ガッコウ</t>
    </rPh>
    <rPh sb="9" eb="12">
      <t>チョウリカ</t>
    </rPh>
    <phoneticPr fontId="2"/>
  </si>
  <si>
    <t>4605</t>
    <phoneticPr fontId="2"/>
  </si>
  <si>
    <t>沖縄県</t>
    <rPh sb="0" eb="3">
      <t>オキナワケン</t>
    </rPh>
    <phoneticPr fontId="2"/>
  </si>
  <si>
    <t>4701</t>
    <phoneticPr fontId="2"/>
  </si>
  <si>
    <t>沖縄県立浦添工業高等学校調理科</t>
    <rPh sb="0" eb="2">
      <t>オキナワ</t>
    </rPh>
    <rPh sb="2" eb="4">
      <t>ケンリツ</t>
    </rPh>
    <rPh sb="4" eb="6">
      <t>ウラゾ</t>
    </rPh>
    <rPh sb="6" eb="8">
      <t>コウギョウ</t>
    </rPh>
    <rPh sb="8" eb="10">
      <t>コウトウ</t>
    </rPh>
    <rPh sb="10" eb="12">
      <t>ガッコウ</t>
    </rPh>
    <rPh sb="12" eb="15">
      <t>チョウリカ</t>
    </rPh>
    <phoneticPr fontId="2"/>
  </si>
  <si>
    <t>4702</t>
    <phoneticPr fontId="2"/>
  </si>
  <si>
    <t>4703</t>
    <phoneticPr fontId="2"/>
  </si>
  <si>
    <t>琉球調理師専修学校</t>
    <rPh sb="0" eb="2">
      <t>リュウキュウ</t>
    </rPh>
    <rPh sb="2" eb="5">
      <t>チョウリシ</t>
    </rPh>
    <rPh sb="5" eb="7">
      <t>センシュウ</t>
    </rPh>
    <rPh sb="7" eb="9">
      <t>ガッコウ</t>
    </rPh>
    <phoneticPr fontId="2"/>
  </si>
  <si>
    <t>4705</t>
    <phoneticPr fontId="2"/>
  </si>
  <si>
    <t>沖縄県立美里工業高等学校調理科</t>
    <rPh sb="0" eb="2">
      <t>オキナワ</t>
    </rPh>
    <rPh sb="2" eb="4">
      <t>ケンリツ</t>
    </rPh>
    <rPh sb="4" eb="6">
      <t>ミサト</t>
    </rPh>
    <rPh sb="6" eb="8">
      <t>コウギョウ</t>
    </rPh>
    <rPh sb="8" eb="10">
      <t>コウトウ</t>
    </rPh>
    <rPh sb="10" eb="12">
      <t>ガッコウ</t>
    </rPh>
    <rPh sb="12" eb="15">
      <t>チョウリカ</t>
    </rPh>
    <phoneticPr fontId="2"/>
  </si>
  <si>
    <t>九州　合計</t>
    <rPh sb="0" eb="2">
      <t>キュウシュウ</t>
    </rPh>
    <rPh sb="3" eb="5">
      <t>ゴウケイ</t>
    </rPh>
    <phoneticPr fontId="2"/>
  </si>
  <si>
    <t>合　　計</t>
    <rPh sb="0" eb="1">
      <t>ゴウ</t>
    </rPh>
    <rPh sb="3" eb="4">
      <t>ケイ</t>
    </rPh>
    <phoneticPr fontId="2"/>
  </si>
  <si>
    <t>専修学校</t>
    <rPh sb="0" eb="2">
      <t>センシュウ</t>
    </rPh>
    <rPh sb="2" eb="4">
      <t>ガッコウ</t>
    </rPh>
    <phoneticPr fontId="2"/>
  </si>
  <si>
    <t>専門</t>
    <rPh sb="0" eb="2">
      <t>センモン</t>
    </rPh>
    <phoneticPr fontId="2"/>
  </si>
  <si>
    <t>高等</t>
    <rPh sb="0" eb="2">
      <t>コウトウ</t>
    </rPh>
    <phoneticPr fontId="2"/>
  </si>
  <si>
    <t>一般</t>
    <rPh sb="0" eb="2">
      <t>イッパン</t>
    </rPh>
    <phoneticPr fontId="2"/>
  </si>
  <si>
    <t>専修
学校</t>
    <rPh sb="0" eb="2">
      <t>センシュウ</t>
    </rPh>
    <rPh sb="3" eb="5">
      <t>ガッコウ</t>
    </rPh>
    <phoneticPr fontId="2"/>
  </si>
  <si>
    <t>○</t>
    <phoneticPr fontId="2"/>
  </si>
  <si>
    <t>各種
学校</t>
    <rPh sb="0" eb="2">
      <t>カクシュ</t>
    </rPh>
    <rPh sb="3" eb="5">
      <t>ガッコウ</t>
    </rPh>
    <phoneticPr fontId="2"/>
  </si>
  <si>
    <t>高等
学校</t>
    <rPh sb="0" eb="2">
      <t>コウトウ</t>
    </rPh>
    <rPh sb="3" eb="5">
      <t>ガッコウ</t>
    </rPh>
    <phoneticPr fontId="2"/>
  </si>
  <si>
    <t>○</t>
    <phoneticPr fontId="2"/>
  </si>
  <si>
    <t>○</t>
    <phoneticPr fontId="2"/>
  </si>
  <si>
    <t>青森県合計</t>
    <rPh sb="0" eb="3">
      <t>アオモリケン</t>
    </rPh>
    <rPh sb="3" eb="5">
      <t>ゴウケイ</t>
    </rPh>
    <phoneticPr fontId="2"/>
  </si>
  <si>
    <t>岩手県合計</t>
    <rPh sb="0" eb="3">
      <t>イワテケン</t>
    </rPh>
    <rPh sb="3" eb="5">
      <t>ゴウケイ</t>
    </rPh>
    <phoneticPr fontId="2"/>
  </si>
  <si>
    <t>秋田県合計</t>
    <rPh sb="0" eb="3">
      <t>アキタケン</t>
    </rPh>
    <rPh sb="3" eb="5">
      <t>ゴウケイ</t>
    </rPh>
    <phoneticPr fontId="2"/>
  </si>
  <si>
    <t>山形県合計</t>
    <rPh sb="0" eb="3">
      <t>ヤマガタケン</t>
    </rPh>
    <rPh sb="3" eb="5">
      <t>ゴウケイ</t>
    </rPh>
    <phoneticPr fontId="2"/>
  </si>
  <si>
    <t>福島県合計</t>
    <rPh sb="0" eb="3">
      <t>フクシマケン</t>
    </rPh>
    <rPh sb="3" eb="5">
      <t>ゴウケイ</t>
    </rPh>
    <phoneticPr fontId="2"/>
  </si>
  <si>
    <t>都道府県</t>
    <rPh sb="0" eb="4">
      <t>トドウフケン</t>
    </rPh>
    <phoneticPr fontId="2"/>
  </si>
  <si>
    <t>会員</t>
    <rPh sb="0" eb="2">
      <t>カイイン</t>
    </rPh>
    <phoneticPr fontId="2"/>
  </si>
  <si>
    <t>施設ｺｰﾄﾞ</t>
    <rPh sb="0" eb="2">
      <t>シセツ</t>
    </rPh>
    <phoneticPr fontId="2"/>
  </si>
  <si>
    <t>調理師養成施設名</t>
    <rPh sb="0" eb="3">
      <t>チョウリシ</t>
    </rPh>
    <rPh sb="3" eb="5">
      <t>ヨウセイ</t>
    </rPh>
    <rPh sb="5" eb="7">
      <t>シセツ</t>
    </rPh>
    <rPh sb="7" eb="8">
      <t>メイ</t>
    </rPh>
    <phoneticPr fontId="2"/>
  </si>
  <si>
    <t>北海道</t>
    <rPh sb="0" eb="3">
      <t>ホッカイドウ</t>
    </rPh>
    <phoneticPr fontId="2"/>
  </si>
  <si>
    <t>＊</t>
    <phoneticPr fontId="2"/>
  </si>
  <si>
    <t>0104</t>
    <phoneticPr fontId="2"/>
  </si>
  <si>
    <t>＊</t>
    <phoneticPr fontId="2"/>
  </si>
  <si>
    <t>0105</t>
    <phoneticPr fontId="2"/>
  </si>
  <si>
    <t>＊</t>
    <phoneticPr fontId="2"/>
  </si>
  <si>
    <t>0107</t>
    <phoneticPr fontId="2"/>
  </si>
  <si>
    <t>＊</t>
    <phoneticPr fontId="2"/>
  </si>
  <si>
    <t>0108</t>
    <phoneticPr fontId="2"/>
  </si>
  <si>
    <t>光塩学園調理製菓専門学校</t>
    <rPh sb="0" eb="1">
      <t>ヒカル</t>
    </rPh>
    <rPh sb="1" eb="2">
      <t>シオ</t>
    </rPh>
    <rPh sb="2" eb="4">
      <t>ガクエン</t>
    </rPh>
    <rPh sb="4" eb="8">
      <t>チョウリシ</t>
    </rPh>
    <rPh sb="8" eb="12">
      <t>センモンガッコウ</t>
    </rPh>
    <phoneticPr fontId="2"/>
  </si>
  <si>
    <t>＊</t>
    <phoneticPr fontId="2"/>
  </si>
  <si>
    <t>0111</t>
    <phoneticPr fontId="2"/>
  </si>
  <si>
    <t>修学院札幌調理師専門学校</t>
    <rPh sb="0" eb="3">
      <t>シュウガクイン</t>
    </rPh>
    <rPh sb="3" eb="5">
      <t>サッポロ</t>
    </rPh>
    <rPh sb="5" eb="8">
      <t>チョウリシ</t>
    </rPh>
    <rPh sb="8" eb="10">
      <t>センモン</t>
    </rPh>
    <rPh sb="10" eb="12">
      <t>ガッコウ</t>
    </rPh>
    <phoneticPr fontId="2"/>
  </si>
  <si>
    <t>＊</t>
    <phoneticPr fontId="2"/>
  </si>
  <si>
    <t>0112</t>
    <phoneticPr fontId="2"/>
  </si>
  <si>
    <t>＊</t>
    <phoneticPr fontId="2"/>
  </si>
  <si>
    <t>0113</t>
    <phoneticPr fontId="2"/>
  </si>
  <si>
    <t>旭川調理師専門学校</t>
    <rPh sb="0" eb="2">
      <t>アサヒカワ</t>
    </rPh>
    <rPh sb="2" eb="5">
      <t>チョウリシ</t>
    </rPh>
    <rPh sb="5" eb="7">
      <t>センモン</t>
    </rPh>
    <rPh sb="7" eb="9">
      <t>ガッコウ</t>
    </rPh>
    <phoneticPr fontId="2"/>
  </si>
  <si>
    <t>＊</t>
    <phoneticPr fontId="2"/>
  </si>
  <si>
    <t>0114</t>
    <phoneticPr fontId="2"/>
  </si>
  <si>
    <t>清尚学院高等学校調理科</t>
    <rPh sb="0" eb="2">
      <t>キヨナオ</t>
    </rPh>
    <rPh sb="2" eb="3">
      <t>ガク</t>
    </rPh>
    <rPh sb="3" eb="4">
      <t>イン</t>
    </rPh>
    <rPh sb="4" eb="6">
      <t>コウトウ</t>
    </rPh>
    <rPh sb="6" eb="8">
      <t>ガッコウ</t>
    </rPh>
    <rPh sb="8" eb="11">
      <t>チョウリカ</t>
    </rPh>
    <phoneticPr fontId="2"/>
  </si>
  <si>
    <t>＊</t>
    <phoneticPr fontId="2"/>
  </si>
  <si>
    <t>0115</t>
    <phoneticPr fontId="2"/>
  </si>
  <si>
    <t>帯広調理師専門学校</t>
    <rPh sb="0" eb="2">
      <t>オビヒロ</t>
    </rPh>
    <rPh sb="2" eb="5">
      <t>チョウリシ</t>
    </rPh>
    <rPh sb="5" eb="9">
      <t>センモンガッコウ</t>
    </rPh>
    <phoneticPr fontId="2"/>
  </si>
  <si>
    <t>0116</t>
    <phoneticPr fontId="2"/>
  </si>
  <si>
    <t>0117</t>
    <phoneticPr fontId="2"/>
  </si>
  <si>
    <t>北海道中央調理技術専門学校</t>
    <rPh sb="0" eb="3">
      <t>ホッカイドウ</t>
    </rPh>
    <rPh sb="3" eb="5">
      <t>チュウオウ</t>
    </rPh>
    <rPh sb="5" eb="7">
      <t>チョウリ</t>
    </rPh>
    <rPh sb="7" eb="9">
      <t>ギジュツ</t>
    </rPh>
    <rPh sb="9" eb="11">
      <t>センモン</t>
    </rPh>
    <rPh sb="11" eb="13">
      <t>ガッコウ</t>
    </rPh>
    <phoneticPr fontId="2"/>
  </si>
  <si>
    <t>非</t>
    <rPh sb="0" eb="1">
      <t>ヒ</t>
    </rPh>
    <phoneticPr fontId="2"/>
  </si>
  <si>
    <t>0119</t>
    <phoneticPr fontId="2"/>
  </si>
  <si>
    <t>北海道　合計</t>
    <rPh sb="0" eb="3">
      <t>ホッカイドウ</t>
    </rPh>
    <rPh sb="4" eb="6">
      <t>ゴウケイ</t>
    </rPh>
    <phoneticPr fontId="2"/>
  </si>
  <si>
    <t>青森県</t>
    <rPh sb="0" eb="3">
      <t>アオモリケン</t>
    </rPh>
    <phoneticPr fontId="2"/>
  </si>
  <si>
    <t>＊</t>
    <phoneticPr fontId="2"/>
  </si>
  <si>
    <t>0202</t>
    <phoneticPr fontId="2"/>
  </si>
  <si>
    <t>0203</t>
  </si>
  <si>
    <t>千葉学園高等学校調理科</t>
    <rPh sb="0" eb="2">
      <t>チバ</t>
    </rPh>
    <rPh sb="2" eb="4">
      <t>ガクエン</t>
    </rPh>
    <rPh sb="4" eb="6">
      <t>コウトウ</t>
    </rPh>
    <rPh sb="6" eb="8">
      <t>ガッコウ</t>
    </rPh>
    <rPh sb="8" eb="10">
      <t>チョウリ</t>
    </rPh>
    <rPh sb="10" eb="11">
      <t>カ</t>
    </rPh>
    <phoneticPr fontId="2"/>
  </si>
  <si>
    <t>＊</t>
    <phoneticPr fontId="2"/>
  </si>
  <si>
    <t>＊</t>
    <phoneticPr fontId="2"/>
  </si>
  <si>
    <t>0205</t>
    <phoneticPr fontId="2"/>
  </si>
  <si>
    <t>青森山田高等学校調理科</t>
    <rPh sb="0" eb="2">
      <t>アオモリ</t>
    </rPh>
    <rPh sb="2" eb="4">
      <t>ヤマダ</t>
    </rPh>
    <rPh sb="4" eb="6">
      <t>コウトウ</t>
    </rPh>
    <rPh sb="6" eb="8">
      <t>ガッコウ</t>
    </rPh>
    <rPh sb="8" eb="11">
      <t>チョウリカ</t>
    </rPh>
    <phoneticPr fontId="2"/>
  </si>
  <si>
    <t>＊</t>
    <phoneticPr fontId="2"/>
  </si>
  <si>
    <t>0206</t>
    <phoneticPr fontId="2"/>
  </si>
  <si>
    <t>東奥学園高等学校調理科</t>
    <rPh sb="0" eb="1">
      <t>トウ</t>
    </rPh>
    <rPh sb="1" eb="2">
      <t>オク</t>
    </rPh>
    <rPh sb="2" eb="4">
      <t>ガクエン</t>
    </rPh>
    <rPh sb="4" eb="6">
      <t>コウトウ</t>
    </rPh>
    <rPh sb="6" eb="8">
      <t>ガッコウ</t>
    </rPh>
    <rPh sb="8" eb="11">
      <t>チョウリカ</t>
    </rPh>
    <phoneticPr fontId="2"/>
  </si>
  <si>
    <t>0207</t>
  </si>
  <si>
    <t>青森県立百石高等学校食物調理科</t>
    <rPh sb="0" eb="2">
      <t>アオモリ</t>
    </rPh>
    <rPh sb="2" eb="4">
      <t>ケンリツ</t>
    </rPh>
    <rPh sb="4" eb="6">
      <t>モモイシ</t>
    </rPh>
    <rPh sb="6" eb="8">
      <t>コウトウ</t>
    </rPh>
    <rPh sb="8" eb="10">
      <t>ガッコウ</t>
    </rPh>
    <rPh sb="10" eb="12">
      <t>ショクモツ</t>
    </rPh>
    <rPh sb="12" eb="15">
      <t>チョウリカ</t>
    </rPh>
    <phoneticPr fontId="2"/>
  </si>
  <si>
    <t>岩手県</t>
    <rPh sb="0" eb="3">
      <t>イワテケン</t>
    </rPh>
    <phoneticPr fontId="2"/>
  </si>
  <si>
    <t>＊</t>
    <phoneticPr fontId="2"/>
  </si>
  <si>
    <t>0303</t>
    <phoneticPr fontId="2"/>
  </si>
  <si>
    <t>盛岡スコーレ高等学校総合学科調理師養成課程</t>
    <rPh sb="0" eb="2">
      <t>モリオカ</t>
    </rPh>
    <rPh sb="6" eb="8">
      <t>コウトウ</t>
    </rPh>
    <rPh sb="8" eb="10">
      <t>ガッコウ</t>
    </rPh>
    <rPh sb="10" eb="12">
      <t>ソウゴウ</t>
    </rPh>
    <rPh sb="12" eb="14">
      <t>ガッカ</t>
    </rPh>
    <rPh sb="14" eb="17">
      <t>チョウリシ</t>
    </rPh>
    <rPh sb="17" eb="19">
      <t>ヨウセイ</t>
    </rPh>
    <rPh sb="19" eb="21">
      <t>カテイ</t>
    </rPh>
    <phoneticPr fontId="2"/>
  </si>
  <si>
    <t>0304</t>
  </si>
  <si>
    <t>協和学院水沢第一高等学校調理科</t>
    <rPh sb="0" eb="2">
      <t>キョウワ</t>
    </rPh>
    <rPh sb="2" eb="4">
      <t>ガクイン</t>
    </rPh>
    <rPh sb="4" eb="6">
      <t>ミズサワ</t>
    </rPh>
    <rPh sb="6" eb="7">
      <t>ダイ</t>
    </rPh>
    <rPh sb="7" eb="8">
      <t>イチ</t>
    </rPh>
    <rPh sb="8" eb="10">
      <t>コウトウ</t>
    </rPh>
    <rPh sb="10" eb="12">
      <t>ガッコウ</t>
    </rPh>
    <rPh sb="12" eb="15">
      <t>チョウリカ</t>
    </rPh>
    <phoneticPr fontId="2"/>
  </si>
  <si>
    <t>0305</t>
  </si>
  <si>
    <t>0306</t>
  </si>
  <si>
    <t>岩手県立宮古水産高等学校食物科</t>
    <rPh sb="0" eb="2">
      <t>イワテ</t>
    </rPh>
    <rPh sb="2" eb="4">
      <t>ケンリツ</t>
    </rPh>
    <rPh sb="4" eb="6">
      <t>ミヤコ</t>
    </rPh>
    <rPh sb="6" eb="8">
      <t>スイサン</t>
    </rPh>
    <rPh sb="8" eb="12">
      <t>コウトウガッコウ</t>
    </rPh>
    <rPh sb="12" eb="15">
      <t>ショクモツカ</t>
    </rPh>
    <phoneticPr fontId="2"/>
  </si>
  <si>
    <t>0307</t>
    <phoneticPr fontId="2"/>
  </si>
  <si>
    <t>菜園調理師専門学校</t>
    <rPh sb="0" eb="2">
      <t>サイエン</t>
    </rPh>
    <rPh sb="2" eb="5">
      <t>チョウリシ</t>
    </rPh>
    <rPh sb="5" eb="7">
      <t>センモン</t>
    </rPh>
    <rPh sb="7" eb="9">
      <t>ガッコウ</t>
    </rPh>
    <phoneticPr fontId="2"/>
  </si>
  <si>
    <t>0308</t>
  </si>
  <si>
    <t>0309</t>
    <phoneticPr fontId="2"/>
  </si>
  <si>
    <t>北日本ハイテクニカル
クッキングカレッジ</t>
    <rPh sb="0" eb="3">
      <t>キタニホン</t>
    </rPh>
    <phoneticPr fontId="2"/>
  </si>
  <si>
    <t>宮城県</t>
    <rPh sb="0" eb="3">
      <t>ミヤギケン</t>
    </rPh>
    <phoneticPr fontId="2"/>
  </si>
  <si>
    <t>0401</t>
    <phoneticPr fontId="2"/>
  </si>
  <si>
    <t>宮城調理製菓専門学校</t>
    <rPh sb="0" eb="2">
      <t>ミヤギ</t>
    </rPh>
    <rPh sb="2" eb="4">
      <t>チョウリ</t>
    </rPh>
    <rPh sb="4" eb="6">
      <t>セイカ</t>
    </rPh>
    <rPh sb="6" eb="8">
      <t>センモン</t>
    </rPh>
    <rPh sb="8" eb="10">
      <t>ガッコウ</t>
    </rPh>
    <phoneticPr fontId="2"/>
  </si>
  <si>
    <t>0402</t>
    <phoneticPr fontId="2"/>
  </si>
  <si>
    <t>秋田県</t>
    <rPh sb="0" eb="3">
      <t>アキタケン</t>
    </rPh>
    <phoneticPr fontId="2"/>
  </si>
  <si>
    <t>0504</t>
  </si>
  <si>
    <t>国学館高等学校調理科</t>
    <rPh sb="0" eb="2">
      <t>コクガク</t>
    </rPh>
    <rPh sb="2" eb="3">
      <t>カン</t>
    </rPh>
    <rPh sb="3" eb="7">
      <t>コウトウガッコウ</t>
    </rPh>
    <rPh sb="7" eb="10">
      <t>チョウリカ</t>
    </rPh>
    <phoneticPr fontId="2"/>
  </si>
  <si>
    <t>山形県</t>
    <rPh sb="0" eb="3">
      <t>ヤマガタケン</t>
    </rPh>
    <phoneticPr fontId="2"/>
  </si>
  <si>
    <t>0602</t>
    <phoneticPr fontId="2"/>
  </si>
  <si>
    <t>酒田調理師専門学校</t>
    <rPh sb="0" eb="2">
      <t>サカタ</t>
    </rPh>
    <rPh sb="2" eb="5">
      <t>チョウリシ</t>
    </rPh>
    <rPh sb="5" eb="7">
      <t>センモン</t>
    </rPh>
    <rPh sb="7" eb="9">
      <t>ガッコウ</t>
    </rPh>
    <phoneticPr fontId="2"/>
  </si>
  <si>
    <t>＊</t>
    <phoneticPr fontId="2"/>
  </si>
  <si>
    <t>0603</t>
    <phoneticPr fontId="2"/>
  </si>
  <si>
    <t>山形調理師専門学校</t>
    <rPh sb="0" eb="2">
      <t>ヤマガタ</t>
    </rPh>
    <rPh sb="2" eb="5">
      <t>チョウリシ</t>
    </rPh>
    <rPh sb="5" eb="7">
      <t>センモン</t>
    </rPh>
    <rPh sb="7" eb="9">
      <t>ガッコウ</t>
    </rPh>
    <phoneticPr fontId="2"/>
  </si>
  <si>
    <t>0604</t>
    <phoneticPr fontId="2"/>
  </si>
  <si>
    <t>山形学院高等学校調理科</t>
    <rPh sb="0" eb="2">
      <t>ヤマガタ</t>
    </rPh>
    <rPh sb="2" eb="4">
      <t>ガクイン</t>
    </rPh>
    <rPh sb="4" eb="6">
      <t>コウトウ</t>
    </rPh>
    <rPh sb="6" eb="8">
      <t>ガッコウ</t>
    </rPh>
    <rPh sb="8" eb="11">
      <t>チョウリカ</t>
    </rPh>
    <phoneticPr fontId="2"/>
  </si>
  <si>
    <t>0605</t>
    <phoneticPr fontId="2"/>
  </si>
  <si>
    <t>＊</t>
    <phoneticPr fontId="2"/>
  </si>
  <si>
    <t>0607</t>
  </si>
  <si>
    <t>山形県立山辺高等学校</t>
    <rPh sb="0" eb="2">
      <t>ヤマガタ</t>
    </rPh>
    <rPh sb="2" eb="4">
      <t>ケンリツ</t>
    </rPh>
    <rPh sb="4" eb="6">
      <t>ヤマノベ</t>
    </rPh>
    <rPh sb="6" eb="10">
      <t>コウトウガッコウ</t>
    </rPh>
    <phoneticPr fontId="2"/>
  </si>
  <si>
    <t>福島県</t>
    <rPh sb="0" eb="3">
      <t>フクシマケン</t>
    </rPh>
    <phoneticPr fontId="2"/>
  </si>
  <si>
    <t>0701</t>
    <phoneticPr fontId="2"/>
  </si>
  <si>
    <t>郡山女子大学附属高等学校食物科</t>
    <rPh sb="0" eb="2">
      <t>コオリヤマ</t>
    </rPh>
    <rPh sb="2" eb="4">
      <t>ジョシ</t>
    </rPh>
    <rPh sb="4" eb="6">
      <t>ダイガク</t>
    </rPh>
    <rPh sb="6" eb="8">
      <t>フゾク</t>
    </rPh>
    <rPh sb="8" eb="10">
      <t>コウトウ</t>
    </rPh>
    <rPh sb="10" eb="12">
      <t>ガッコウ</t>
    </rPh>
    <rPh sb="12" eb="15">
      <t>ショクモツカ</t>
    </rPh>
    <phoneticPr fontId="2"/>
  </si>
  <si>
    <t>0702</t>
    <phoneticPr fontId="2"/>
  </si>
  <si>
    <t>福島東稜高等学校食物文化科</t>
    <rPh sb="0" eb="2">
      <t>フクシマ</t>
    </rPh>
    <rPh sb="2" eb="3">
      <t>ヒガシ</t>
    </rPh>
    <rPh sb="3" eb="4">
      <t>リョウ</t>
    </rPh>
    <rPh sb="4" eb="6">
      <t>コウトウ</t>
    </rPh>
    <rPh sb="6" eb="8">
      <t>ガッコウ</t>
    </rPh>
    <rPh sb="8" eb="10">
      <t>ショクモツ</t>
    </rPh>
    <rPh sb="10" eb="12">
      <t>ブンカ</t>
    </rPh>
    <rPh sb="12" eb="13">
      <t>カ</t>
    </rPh>
    <phoneticPr fontId="2"/>
  </si>
  <si>
    <t>＊</t>
    <phoneticPr fontId="2"/>
  </si>
  <si>
    <t>0703</t>
    <phoneticPr fontId="2"/>
  </si>
  <si>
    <t>日本調理技術専門学校</t>
    <rPh sb="0" eb="2">
      <t>ニホン</t>
    </rPh>
    <rPh sb="2" eb="4">
      <t>チョウリ</t>
    </rPh>
    <rPh sb="4" eb="6">
      <t>ギジュツ</t>
    </rPh>
    <rPh sb="6" eb="8">
      <t>センモン</t>
    </rPh>
    <rPh sb="8" eb="10">
      <t>ガッコウ</t>
    </rPh>
    <phoneticPr fontId="2"/>
  </si>
  <si>
    <t>東北　合計</t>
    <rPh sb="0" eb="2">
      <t>トウホク</t>
    </rPh>
    <rPh sb="3" eb="5">
      <t>ゴウケイ</t>
    </rPh>
    <phoneticPr fontId="2"/>
  </si>
  <si>
    <t>茨城県</t>
    <rPh sb="0" eb="3">
      <t>イバラギケン</t>
    </rPh>
    <phoneticPr fontId="2"/>
  </si>
  <si>
    <t>＊</t>
    <phoneticPr fontId="2"/>
  </si>
  <si>
    <t>0802</t>
    <phoneticPr fontId="2"/>
  </si>
  <si>
    <t>中川学園調理技術専門学校</t>
    <rPh sb="0" eb="2">
      <t>ナカガワ</t>
    </rPh>
    <rPh sb="2" eb="4">
      <t>ガクエン</t>
    </rPh>
    <rPh sb="4" eb="6">
      <t>チョウリ</t>
    </rPh>
    <rPh sb="6" eb="8">
      <t>ギジュツ</t>
    </rPh>
    <rPh sb="8" eb="10">
      <t>センモン</t>
    </rPh>
    <rPh sb="10" eb="12">
      <t>ガッコウ</t>
    </rPh>
    <phoneticPr fontId="2"/>
  </si>
  <si>
    <t>0803</t>
    <phoneticPr fontId="2"/>
  </si>
  <si>
    <t>＊</t>
    <phoneticPr fontId="2"/>
  </si>
  <si>
    <t>0804</t>
    <phoneticPr fontId="2"/>
  </si>
  <si>
    <t>栃木県</t>
    <rPh sb="0" eb="3">
      <t>トチギケン</t>
    </rPh>
    <phoneticPr fontId="2"/>
  </si>
  <si>
    <t>0901</t>
    <phoneticPr fontId="2"/>
  </si>
  <si>
    <t>宇都宮短期大学附属高等学校調理科</t>
    <rPh sb="0" eb="3">
      <t>ウツノミヤ</t>
    </rPh>
    <rPh sb="3" eb="5">
      <t>タンキ</t>
    </rPh>
    <rPh sb="5" eb="7">
      <t>ダイガク</t>
    </rPh>
    <rPh sb="7" eb="9">
      <t>フゾク</t>
    </rPh>
    <rPh sb="9" eb="11">
      <t>コウトウ</t>
    </rPh>
    <rPh sb="11" eb="13">
      <t>ガッコウ</t>
    </rPh>
    <rPh sb="13" eb="16">
      <t>チョウリカ</t>
    </rPh>
    <phoneticPr fontId="2"/>
  </si>
  <si>
    <t>0903</t>
    <phoneticPr fontId="2"/>
  </si>
  <si>
    <t>0904</t>
    <phoneticPr fontId="2"/>
  </si>
  <si>
    <t>0905</t>
    <phoneticPr fontId="2"/>
  </si>
  <si>
    <t>佐野清澄高等学校食物調理科</t>
    <rPh sb="0" eb="2">
      <t>サノ</t>
    </rPh>
    <rPh sb="2" eb="4">
      <t>キヨスミ</t>
    </rPh>
    <rPh sb="4" eb="6">
      <t>コウトウ</t>
    </rPh>
    <rPh sb="6" eb="8">
      <t>ガッコウ</t>
    </rPh>
    <rPh sb="8" eb="10">
      <t>ショクモツ</t>
    </rPh>
    <rPh sb="10" eb="13">
      <t>チョウリカ</t>
    </rPh>
    <phoneticPr fontId="2"/>
  </si>
  <si>
    <t>0906</t>
  </si>
  <si>
    <t>栃木県立矢板高等学校栄養食物科</t>
    <rPh sb="0" eb="2">
      <t>トチギ</t>
    </rPh>
    <rPh sb="2" eb="4">
      <t>ケンリツ</t>
    </rPh>
    <rPh sb="4" eb="6">
      <t>ヤイタ</t>
    </rPh>
    <rPh sb="6" eb="10">
      <t>コウトウガッコウ</t>
    </rPh>
    <rPh sb="10" eb="12">
      <t>エイヨウ</t>
    </rPh>
    <rPh sb="12" eb="15">
      <t>ショクモツカ</t>
    </rPh>
    <phoneticPr fontId="2"/>
  </si>
  <si>
    <t>群馬県</t>
    <rPh sb="0" eb="3">
      <t>グンマケン</t>
    </rPh>
    <phoneticPr fontId="2"/>
  </si>
  <si>
    <t>1001</t>
    <phoneticPr fontId="2"/>
  </si>
  <si>
    <t>群馬調理師専門学校</t>
    <rPh sb="0" eb="2">
      <t>グンマ</t>
    </rPh>
    <rPh sb="2" eb="5">
      <t>チョウリシ</t>
    </rPh>
    <rPh sb="5" eb="7">
      <t>センモン</t>
    </rPh>
    <rPh sb="7" eb="9">
      <t>ガッコウ</t>
    </rPh>
    <phoneticPr fontId="2"/>
  </si>
  <si>
    <t>1003</t>
  </si>
  <si>
    <t>桐生第一高等学校</t>
    <rPh sb="0" eb="2">
      <t>キリュウ</t>
    </rPh>
    <rPh sb="2" eb="3">
      <t>ダイ</t>
    </rPh>
    <rPh sb="3" eb="4">
      <t>イチ</t>
    </rPh>
    <rPh sb="4" eb="6">
      <t>コウトウ</t>
    </rPh>
    <rPh sb="6" eb="8">
      <t>ガッコウ</t>
    </rPh>
    <phoneticPr fontId="2"/>
  </si>
  <si>
    <t>1004</t>
    <phoneticPr fontId="2"/>
  </si>
  <si>
    <t>東日本調理師専門学校</t>
    <rPh sb="0" eb="3">
      <t>ヒガシニホン</t>
    </rPh>
    <rPh sb="3" eb="6">
      <t>チョウリシ</t>
    </rPh>
    <rPh sb="6" eb="8">
      <t>センモン</t>
    </rPh>
    <rPh sb="8" eb="10">
      <t>ガッコウ</t>
    </rPh>
    <phoneticPr fontId="2"/>
  </si>
  <si>
    <t>埼玉県</t>
    <rPh sb="0" eb="3">
      <t>サイタマケン</t>
    </rPh>
    <phoneticPr fontId="2"/>
  </si>
  <si>
    <t>1105</t>
    <phoneticPr fontId="2"/>
  </si>
  <si>
    <t>1107</t>
    <phoneticPr fontId="2"/>
  </si>
  <si>
    <t>埼玉県調理師専門学校</t>
    <rPh sb="0" eb="3">
      <t>サイタマケン</t>
    </rPh>
    <rPh sb="3" eb="6">
      <t>チョウリシ</t>
    </rPh>
    <rPh sb="6" eb="8">
      <t>センモン</t>
    </rPh>
    <rPh sb="8" eb="10">
      <t>ガッコウ</t>
    </rPh>
    <phoneticPr fontId="2"/>
  </si>
  <si>
    <t>1109</t>
    <phoneticPr fontId="2"/>
  </si>
  <si>
    <t>1110</t>
    <phoneticPr fontId="2"/>
  </si>
  <si>
    <t>埼玉県立新座総合技術高等学校食物調理科</t>
    <rPh sb="0" eb="2">
      <t>サイタマ</t>
    </rPh>
    <rPh sb="2" eb="4">
      <t>ケンリツ</t>
    </rPh>
    <rPh sb="4" eb="6">
      <t>ニイザ</t>
    </rPh>
    <rPh sb="6" eb="8">
      <t>ソウゴウ</t>
    </rPh>
    <rPh sb="8" eb="10">
      <t>ギジュツ</t>
    </rPh>
    <rPh sb="10" eb="12">
      <t>コウトウ</t>
    </rPh>
    <rPh sb="12" eb="14">
      <t>ガッコウ</t>
    </rPh>
    <rPh sb="14" eb="16">
      <t>ショクモツ</t>
    </rPh>
    <rPh sb="16" eb="19">
      <t>チョウリカ</t>
    </rPh>
    <phoneticPr fontId="2"/>
  </si>
  <si>
    <t>1111</t>
    <phoneticPr fontId="2"/>
  </si>
  <si>
    <t>＊</t>
    <phoneticPr fontId="2"/>
  </si>
  <si>
    <t>1112</t>
    <phoneticPr fontId="2"/>
  </si>
  <si>
    <t>埼玉県立越谷総合技術高等学校食物調理科</t>
    <rPh sb="0" eb="2">
      <t>サイタマ</t>
    </rPh>
    <rPh sb="2" eb="4">
      <t>ケンリツ</t>
    </rPh>
    <rPh sb="4" eb="6">
      <t>コシガヤ</t>
    </rPh>
    <rPh sb="6" eb="8">
      <t>ソウゴウ</t>
    </rPh>
    <rPh sb="8" eb="10">
      <t>ギジュツ</t>
    </rPh>
    <rPh sb="10" eb="12">
      <t>コウトウ</t>
    </rPh>
    <rPh sb="12" eb="14">
      <t>ガッコウ</t>
    </rPh>
    <rPh sb="14" eb="16">
      <t>ショクモツ</t>
    </rPh>
    <rPh sb="16" eb="19">
      <t>チョウリカ</t>
    </rPh>
    <phoneticPr fontId="2"/>
  </si>
  <si>
    <t>1115</t>
    <phoneticPr fontId="2"/>
  </si>
  <si>
    <t>国際学院高等学校総合学科調理師専攻</t>
    <rPh sb="0" eb="2">
      <t>コクサイ</t>
    </rPh>
    <rPh sb="2" eb="4">
      <t>ガクイン</t>
    </rPh>
    <rPh sb="4" eb="6">
      <t>コウトウ</t>
    </rPh>
    <rPh sb="6" eb="8">
      <t>ガッコウ</t>
    </rPh>
    <rPh sb="8" eb="10">
      <t>ソウゴウ</t>
    </rPh>
    <rPh sb="10" eb="12">
      <t>ガッカ</t>
    </rPh>
    <rPh sb="12" eb="15">
      <t>チョウリシ</t>
    </rPh>
    <rPh sb="15" eb="17">
      <t>センコウ</t>
    </rPh>
    <phoneticPr fontId="2"/>
  </si>
  <si>
    <t>千葉県</t>
    <rPh sb="0" eb="3">
      <t>チバケン</t>
    </rPh>
    <phoneticPr fontId="2"/>
  </si>
  <si>
    <t>1201</t>
    <phoneticPr fontId="2"/>
  </si>
  <si>
    <t>千葉調理師専門学校</t>
    <rPh sb="0" eb="2">
      <t>チバ</t>
    </rPh>
    <rPh sb="2" eb="5">
      <t>チョウリシ</t>
    </rPh>
    <rPh sb="5" eb="7">
      <t>センモン</t>
    </rPh>
    <rPh sb="7" eb="9">
      <t>ガッコウ</t>
    </rPh>
    <phoneticPr fontId="2"/>
  </si>
  <si>
    <t>1202</t>
    <phoneticPr fontId="2"/>
  </si>
  <si>
    <t>習志野調理師専門学校</t>
    <rPh sb="0" eb="3">
      <t>ナラシノ</t>
    </rPh>
    <rPh sb="3" eb="6">
      <t>チョウリシ</t>
    </rPh>
    <rPh sb="6" eb="8">
      <t>センモン</t>
    </rPh>
    <rPh sb="8" eb="10">
      <t>ガッコウ</t>
    </rPh>
    <phoneticPr fontId="2"/>
  </si>
  <si>
    <t>1203</t>
  </si>
  <si>
    <t>千葉県立佐倉東高等学校調理国際科</t>
    <rPh sb="0" eb="2">
      <t>チバ</t>
    </rPh>
    <rPh sb="2" eb="4">
      <t>ケンリツ</t>
    </rPh>
    <rPh sb="4" eb="6">
      <t>サクラ</t>
    </rPh>
    <rPh sb="6" eb="7">
      <t>ヒガシ</t>
    </rPh>
    <rPh sb="7" eb="11">
      <t>コウトウガッコウ</t>
    </rPh>
    <rPh sb="11" eb="13">
      <t>チョウリ</t>
    </rPh>
    <rPh sb="13" eb="15">
      <t>コクサイ</t>
    </rPh>
    <rPh sb="15" eb="16">
      <t>カ</t>
    </rPh>
    <phoneticPr fontId="2"/>
  </si>
  <si>
    <t>1207</t>
    <phoneticPr fontId="2"/>
  </si>
  <si>
    <t>東京学館総合技術高等学校食物調理科</t>
    <rPh sb="0" eb="2">
      <t>トウキョウ</t>
    </rPh>
    <rPh sb="2" eb="4">
      <t>ガッカン</t>
    </rPh>
    <rPh sb="4" eb="6">
      <t>ソウゴウ</t>
    </rPh>
    <rPh sb="6" eb="8">
      <t>ギジュツ</t>
    </rPh>
    <rPh sb="8" eb="10">
      <t>コウトウ</t>
    </rPh>
    <rPh sb="10" eb="12">
      <t>ガッコウ</t>
    </rPh>
    <rPh sb="12" eb="14">
      <t>ショクモツ</t>
    </rPh>
    <rPh sb="14" eb="17">
      <t>チョウリカ</t>
    </rPh>
    <phoneticPr fontId="2"/>
  </si>
  <si>
    <t>1208</t>
  </si>
  <si>
    <t>1209</t>
    <phoneticPr fontId="2"/>
  </si>
  <si>
    <t>東京都</t>
    <rPh sb="0" eb="3">
      <t>トウキョウト</t>
    </rPh>
    <phoneticPr fontId="2"/>
  </si>
  <si>
    <t>1301</t>
    <phoneticPr fontId="2"/>
  </si>
  <si>
    <t>1302</t>
    <phoneticPr fontId="2"/>
  </si>
  <si>
    <t>1303</t>
    <phoneticPr fontId="2"/>
  </si>
  <si>
    <t>1304</t>
    <phoneticPr fontId="2"/>
  </si>
  <si>
    <t>1305</t>
    <phoneticPr fontId="2"/>
  </si>
  <si>
    <t>新宿調理師専門学校</t>
    <rPh sb="0" eb="2">
      <t>シンジュク</t>
    </rPh>
    <rPh sb="2" eb="5">
      <t>チョウリシ</t>
    </rPh>
    <rPh sb="5" eb="7">
      <t>センモン</t>
    </rPh>
    <rPh sb="7" eb="9">
      <t>ガッコウ</t>
    </rPh>
    <phoneticPr fontId="2"/>
  </si>
  <si>
    <t>1306</t>
    <phoneticPr fontId="2"/>
  </si>
  <si>
    <t>東京マスダ学院調理師専門学校</t>
    <rPh sb="0" eb="2">
      <t>トウキョウ</t>
    </rPh>
    <rPh sb="5" eb="7">
      <t>ガクイン</t>
    </rPh>
    <rPh sb="7" eb="10">
      <t>チョウリシ</t>
    </rPh>
    <rPh sb="10" eb="12">
      <t>センモン</t>
    </rPh>
    <rPh sb="12" eb="14">
      <t>ガッコウ</t>
    </rPh>
    <phoneticPr fontId="2"/>
  </si>
  <si>
    <t>1309</t>
    <phoneticPr fontId="2"/>
  </si>
  <si>
    <t>武蔵野調理師専門学校</t>
    <rPh sb="0" eb="3">
      <t>ムサシノ</t>
    </rPh>
    <rPh sb="3" eb="6">
      <t>チョウリシ</t>
    </rPh>
    <rPh sb="6" eb="8">
      <t>センモン</t>
    </rPh>
    <rPh sb="8" eb="10">
      <t>ガッコウ</t>
    </rPh>
    <phoneticPr fontId="2"/>
  </si>
  <si>
    <t>1311</t>
    <phoneticPr fontId="2"/>
  </si>
  <si>
    <t>織田調理師専門学校</t>
    <rPh sb="0" eb="2">
      <t>オダ</t>
    </rPh>
    <rPh sb="2" eb="5">
      <t>チョウリシ</t>
    </rPh>
    <rPh sb="5" eb="7">
      <t>センモン</t>
    </rPh>
    <rPh sb="7" eb="9">
      <t>ガッコウ</t>
    </rPh>
    <phoneticPr fontId="2"/>
  </si>
  <si>
    <t>1312</t>
    <phoneticPr fontId="2"/>
  </si>
  <si>
    <t>1313</t>
    <phoneticPr fontId="2"/>
  </si>
  <si>
    <t>1316</t>
  </si>
  <si>
    <t>東京都立農業高等学校食物科</t>
    <rPh sb="0" eb="2">
      <t>トウキョウ</t>
    </rPh>
    <rPh sb="2" eb="4">
      <t>トリツ</t>
    </rPh>
    <rPh sb="4" eb="6">
      <t>ノウギョウ</t>
    </rPh>
    <rPh sb="6" eb="10">
      <t>コウトウガッコウ</t>
    </rPh>
    <rPh sb="10" eb="13">
      <t>ショクモツカ</t>
    </rPh>
    <phoneticPr fontId="2"/>
  </si>
  <si>
    <t>1317</t>
    <phoneticPr fontId="2"/>
  </si>
  <si>
    <t>東京誠心調理師専門学校</t>
    <rPh sb="0" eb="2">
      <t>トウキョウ</t>
    </rPh>
    <rPh sb="2" eb="4">
      <t>セイシン</t>
    </rPh>
    <rPh sb="4" eb="7">
      <t>チョウリシ</t>
    </rPh>
    <rPh sb="7" eb="9">
      <t>センモン</t>
    </rPh>
    <rPh sb="9" eb="11">
      <t>ガッコウ</t>
    </rPh>
    <phoneticPr fontId="2"/>
  </si>
  <si>
    <t>1320</t>
    <phoneticPr fontId="2"/>
  </si>
  <si>
    <t>駒場学園高等学校食物科</t>
    <rPh sb="0" eb="2">
      <t>コマバ</t>
    </rPh>
    <rPh sb="2" eb="4">
      <t>ガクエン</t>
    </rPh>
    <rPh sb="4" eb="6">
      <t>コウトウ</t>
    </rPh>
    <rPh sb="6" eb="8">
      <t>ガッコウ</t>
    </rPh>
    <rPh sb="8" eb="11">
      <t>ショクモツカ</t>
    </rPh>
    <phoneticPr fontId="2"/>
  </si>
  <si>
    <t>1321</t>
    <phoneticPr fontId="2"/>
  </si>
  <si>
    <t>西東京調理師専門学校</t>
    <rPh sb="0" eb="3">
      <t>ニシトウキョウ</t>
    </rPh>
    <rPh sb="3" eb="6">
      <t>チョウリシ</t>
    </rPh>
    <rPh sb="6" eb="8">
      <t>センモン</t>
    </rPh>
    <rPh sb="8" eb="10">
      <t>ガッコウ</t>
    </rPh>
    <phoneticPr fontId="2"/>
  </si>
  <si>
    <t>1322</t>
    <phoneticPr fontId="2"/>
  </si>
  <si>
    <t>1323</t>
    <phoneticPr fontId="2"/>
  </si>
  <si>
    <t>町田調理師専門学校</t>
    <rPh sb="0" eb="2">
      <t>マチダ</t>
    </rPh>
    <rPh sb="2" eb="5">
      <t>チョウリシ</t>
    </rPh>
    <rPh sb="5" eb="7">
      <t>センモン</t>
    </rPh>
    <rPh sb="7" eb="9">
      <t>ガッコウ</t>
    </rPh>
    <phoneticPr fontId="2"/>
  </si>
  <si>
    <t>1324</t>
    <phoneticPr fontId="2"/>
  </si>
  <si>
    <t>愛国高等学校家政科</t>
    <rPh sb="0" eb="2">
      <t>アイコク</t>
    </rPh>
    <rPh sb="2" eb="4">
      <t>コウトウ</t>
    </rPh>
    <rPh sb="4" eb="6">
      <t>ガッコウ</t>
    </rPh>
    <rPh sb="6" eb="9">
      <t>カセイカ</t>
    </rPh>
    <phoneticPr fontId="2"/>
  </si>
  <si>
    <t>＊</t>
    <phoneticPr fontId="2"/>
  </si>
  <si>
    <t>1326</t>
    <phoneticPr fontId="2"/>
  </si>
  <si>
    <t>萠愛調理師専門学校</t>
    <rPh sb="1" eb="2">
      <t>アイ</t>
    </rPh>
    <rPh sb="2" eb="5">
      <t>チョウリシ</t>
    </rPh>
    <rPh sb="5" eb="7">
      <t>センモン</t>
    </rPh>
    <rPh sb="7" eb="9">
      <t>ガッコウ</t>
    </rPh>
    <phoneticPr fontId="2"/>
  </si>
  <si>
    <t>＊</t>
    <phoneticPr fontId="2"/>
  </si>
  <si>
    <t>1328</t>
    <phoneticPr fontId="2"/>
  </si>
  <si>
    <t>東京　合計</t>
    <rPh sb="0" eb="2">
      <t>トウキョウ</t>
    </rPh>
    <rPh sb="3" eb="5">
      <t>ゴウケイ</t>
    </rPh>
    <phoneticPr fontId="2"/>
  </si>
  <si>
    <t>神奈川県</t>
    <rPh sb="0" eb="4">
      <t>カナガワケン</t>
    </rPh>
    <phoneticPr fontId="2"/>
  </si>
  <si>
    <t>1401</t>
    <phoneticPr fontId="2"/>
  </si>
  <si>
    <t>1405</t>
    <phoneticPr fontId="2"/>
  </si>
  <si>
    <t>崎村調理師専門学校</t>
    <rPh sb="0" eb="2">
      <t>サキムラ</t>
    </rPh>
    <rPh sb="2" eb="5">
      <t>チョウリシ</t>
    </rPh>
    <rPh sb="5" eb="7">
      <t>センモン</t>
    </rPh>
    <rPh sb="7" eb="9">
      <t>ガッコウ</t>
    </rPh>
    <phoneticPr fontId="2"/>
  </si>
  <si>
    <t>1406</t>
    <phoneticPr fontId="2"/>
  </si>
  <si>
    <t>1407</t>
    <phoneticPr fontId="2"/>
  </si>
  <si>
    <t>ヨコスカ調理師専門学校</t>
    <rPh sb="4" eb="7">
      <t>チョウリシ</t>
    </rPh>
    <rPh sb="7" eb="9">
      <t>センモン</t>
    </rPh>
    <rPh sb="9" eb="11">
      <t>ガッコウ</t>
    </rPh>
    <phoneticPr fontId="2"/>
  </si>
  <si>
    <t>1408</t>
    <phoneticPr fontId="2"/>
  </si>
  <si>
    <t>相模原調理師専門学校</t>
    <rPh sb="0" eb="3">
      <t>サガミハラ</t>
    </rPh>
    <rPh sb="3" eb="6">
      <t>チョウリシ</t>
    </rPh>
    <rPh sb="6" eb="8">
      <t>センモン</t>
    </rPh>
    <rPh sb="8" eb="10">
      <t>ガッコウ</t>
    </rPh>
    <phoneticPr fontId="2"/>
  </si>
  <si>
    <t>1409</t>
  </si>
  <si>
    <t>国際フード製菓専門学校</t>
    <rPh sb="0" eb="2">
      <t>コクサイ</t>
    </rPh>
    <rPh sb="5" eb="7">
      <t>セイカ</t>
    </rPh>
    <rPh sb="7" eb="9">
      <t>センモン</t>
    </rPh>
    <rPh sb="9" eb="11">
      <t>ガッコウ</t>
    </rPh>
    <phoneticPr fontId="2"/>
  </si>
  <si>
    <t>新潟県</t>
    <rPh sb="0" eb="3">
      <t>ニイガタケン</t>
    </rPh>
    <phoneticPr fontId="2"/>
  </si>
  <si>
    <t>＊</t>
    <phoneticPr fontId="2"/>
  </si>
  <si>
    <t>1501</t>
    <phoneticPr fontId="2"/>
  </si>
  <si>
    <t>新潟調理師専門学校</t>
    <rPh sb="0" eb="2">
      <t>ニイガタ</t>
    </rPh>
    <rPh sb="2" eb="5">
      <t>チョウリシ</t>
    </rPh>
    <rPh sb="5" eb="7">
      <t>センモン</t>
    </rPh>
    <rPh sb="7" eb="9">
      <t>ガッコウ</t>
    </rPh>
    <phoneticPr fontId="2"/>
  </si>
  <si>
    <t>1502</t>
    <phoneticPr fontId="2"/>
  </si>
  <si>
    <t>1503</t>
  </si>
  <si>
    <t>新潟県立新潟中央高等学校食物科</t>
    <rPh sb="0" eb="2">
      <t>ニイガタ</t>
    </rPh>
    <rPh sb="2" eb="4">
      <t>ケンリツ</t>
    </rPh>
    <rPh sb="4" eb="6">
      <t>ニイガタ</t>
    </rPh>
    <rPh sb="6" eb="8">
      <t>チュウオウ</t>
    </rPh>
    <rPh sb="8" eb="12">
      <t>コウトウガッコウ</t>
    </rPh>
    <rPh sb="12" eb="15">
      <t>ショクモツカ</t>
    </rPh>
    <phoneticPr fontId="2"/>
  </si>
  <si>
    <t>1504</t>
    <phoneticPr fontId="2"/>
  </si>
  <si>
    <t>悠久山栄養調理専門学校</t>
    <rPh sb="0" eb="3">
      <t>ユウキュウザン</t>
    </rPh>
    <rPh sb="3" eb="5">
      <t>エイヨウ</t>
    </rPh>
    <rPh sb="5" eb="7">
      <t>チョウリ</t>
    </rPh>
    <rPh sb="7" eb="9">
      <t>センモン</t>
    </rPh>
    <rPh sb="9" eb="11">
      <t>ガッコウ</t>
    </rPh>
    <phoneticPr fontId="2"/>
  </si>
  <si>
    <t>1506</t>
    <phoneticPr fontId="2"/>
  </si>
  <si>
    <t>富山県</t>
    <rPh sb="0" eb="3">
      <t>トヤマケン</t>
    </rPh>
    <phoneticPr fontId="2"/>
  </si>
  <si>
    <t>1601</t>
    <phoneticPr fontId="2"/>
  </si>
  <si>
    <t>高岡龍谷高等学校調理科</t>
    <rPh sb="0" eb="2">
      <t>タカオカ</t>
    </rPh>
    <rPh sb="2" eb="4">
      <t>リュウコク</t>
    </rPh>
    <rPh sb="4" eb="6">
      <t>コウトウ</t>
    </rPh>
    <rPh sb="6" eb="8">
      <t>ガッコウ</t>
    </rPh>
    <rPh sb="8" eb="11">
      <t>チョウリカ</t>
    </rPh>
    <phoneticPr fontId="2"/>
  </si>
  <si>
    <t>1603</t>
    <phoneticPr fontId="2"/>
  </si>
  <si>
    <t>富山県立雄峰高等学校専攻科調理師養成課程　　</t>
    <rPh sb="0" eb="2">
      <t>トヤマ</t>
    </rPh>
    <rPh sb="2" eb="4">
      <t>ケンリツ</t>
    </rPh>
    <rPh sb="4" eb="6">
      <t>ユウホウ</t>
    </rPh>
    <rPh sb="6" eb="8">
      <t>コウトウ</t>
    </rPh>
    <rPh sb="8" eb="10">
      <t>ガッコウ</t>
    </rPh>
    <rPh sb="10" eb="12">
      <t>センコウ</t>
    </rPh>
    <rPh sb="12" eb="13">
      <t>カ</t>
    </rPh>
    <rPh sb="13" eb="16">
      <t>チョウリシ</t>
    </rPh>
    <rPh sb="16" eb="18">
      <t>ヨウセイ</t>
    </rPh>
    <rPh sb="18" eb="20">
      <t>カテイ</t>
    </rPh>
    <phoneticPr fontId="2"/>
  </si>
  <si>
    <t>石川県</t>
    <rPh sb="0" eb="3">
      <t>イシカワケン</t>
    </rPh>
    <phoneticPr fontId="2"/>
  </si>
  <si>
    <t>1702</t>
    <phoneticPr fontId="2"/>
  </si>
  <si>
    <t>石川県調理師専門学校</t>
    <rPh sb="0" eb="3">
      <t>イシカワケン</t>
    </rPh>
    <rPh sb="3" eb="6">
      <t>チョウリシ</t>
    </rPh>
    <rPh sb="6" eb="8">
      <t>センモン</t>
    </rPh>
    <rPh sb="8" eb="10">
      <t>ガッコウ</t>
    </rPh>
    <phoneticPr fontId="2"/>
  </si>
  <si>
    <t>1703</t>
    <phoneticPr fontId="2"/>
  </si>
  <si>
    <t>鵬学園高等学校調理科</t>
    <rPh sb="0" eb="1">
      <t>オオトリ</t>
    </rPh>
    <rPh sb="1" eb="3">
      <t>ガクエン</t>
    </rPh>
    <rPh sb="3" eb="5">
      <t>コウトウ</t>
    </rPh>
    <rPh sb="5" eb="7">
      <t>ガッコウ</t>
    </rPh>
    <rPh sb="7" eb="10">
      <t>チョウリカ</t>
    </rPh>
    <phoneticPr fontId="2"/>
  </si>
  <si>
    <t>福井県</t>
    <rPh sb="0" eb="3">
      <t>フクイケン</t>
    </rPh>
    <phoneticPr fontId="2"/>
  </si>
  <si>
    <t>1801</t>
    <phoneticPr fontId="2"/>
  </si>
  <si>
    <t>啓新高等学校調理科</t>
    <rPh sb="0" eb="1">
      <t>ケイ</t>
    </rPh>
    <rPh sb="1" eb="2">
      <t>シン</t>
    </rPh>
    <rPh sb="2" eb="4">
      <t>コウトウ</t>
    </rPh>
    <rPh sb="4" eb="6">
      <t>ガッコウ</t>
    </rPh>
    <rPh sb="6" eb="9">
      <t>チョウリカ</t>
    </rPh>
    <phoneticPr fontId="2"/>
  </si>
  <si>
    <t>1802</t>
    <phoneticPr fontId="2"/>
  </si>
  <si>
    <t>1803</t>
  </si>
  <si>
    <t>福井県立美方高等学校食物科</t>
    <rPh sb="0" eb="2">
      <t>フクイ</t>
    </rPh>
    <rPh sb="2" eb="4">
      <t>ケンリツ</t>
    </rPh>
    <rPh sb="4" eb="6">
      <t>ミカタ</t>
    </rPh>
    <rPh sb="6" eb="10">
      <t>コウトウガッコウ</t>
    </rPh>
    <rPh sb="10" eb="13">
      <t>ショクモツカ</t>
    </rPh>
    <phoneticPr fontId="2"/>
  </si>
  <si>
    <t>1805</t>
  </si>
  <si>
    <t>山梨県</t>
    <rPh sb="0" eb="3">
      <t>ヤマナシケン</t>
    </rPh>
    <phoneticPr fontId="2"/>
  </si>
  <si>
    <t>長野県</t>
    <rPh sb="0" eb="3">
      <t>ナガノケン</t>
    </rPh>
    <phoneticPr fontId="2"/>
  </si>
  <si>
    <t>2001</t>
    <phoneticPr fontId="2"/>
  </si>
  <si>
    <t>長野調理製菓専門学校</t>
    <rPh sb="0" eb="2">
      <t>ナガノ</t>
    </rPh>
    <rPh sb="2" eb="4">
      <t>チョウリ</t>
    </rPh>
    <rPh sb="4" eb="6">
      <t>セイカ</t>
    </rPh>
    <rPh sb="6" eb="8">
      <t>センモン</t>
    </rPh>
    <rPh sb="8" eb="10">
      <t>ガッコウ</t>
    </rPh>
    <phoneticPr fontId="2"/>
  </si>
  <si>
    <t>2002</t>
    <phoneticPr fontId="2"/>
  </si>
  <si>
    <t>松本第一高等学校食物科</t>
    <rPh sb="0" eb="2">
      <t>マツモト</t>
    </rPh>
    <rPh sb="2" eb="4">
      <t>ダイイチ</t>
    </rPh>
    <rPh sb="4" eb="6">
      <t>コウトウ</t>
    </rPh>
    <rPh sb="6" eb="8">
      <t>ガッコウ</t>
    </rPh>
    <rPh sb="8" eb="11">
      <t>ショクモツカ</t>
    </rPh>
    <phoneticPr fontId="2"/>
  </si>
  <si>
    <t>2003</t>
    <phoneticPr fontId="2"/>
  </si>
  <si>
    <t>松本調理師製菓師専門学校</t>
    <rPh sb="0" eb="2">
      <t>マツモト</t>
    </rPh>
    <rPh sb="2" eb="5">
      <t>チョウリシ</t>
    </rPh>
    <rPh sb="5" eb="8">
      <t>セイカシ</t>
    </rPh>
    <rPh sb="8" eb="10">
      <t>センモン</t>
    </rPh>
    <rPh sb="10" eb="12">
      <t>ガッコウ</t>
    </rPh>
    <phoneticPr fontId="2"/>
  </si>
  <si>
    <t>関東甲信越　合計</t>
    <rPh sb="0" eb="2">
      <t>カントウ</t>
    </rPh>
    <rPh sb="2" eb="5">
      <t>コウシンエツ</t>
    </rPh>
    <rPh sb="6" eb="8">
      <t>ゴウケイ</t>
    </rPh>
    <phoneticPr fontId="2"/>
  </si>
  <si>
    <t>岐阜県</t>
    <rPh sb="0" eb="3">
      <t>ギフケン</t>
    </rPh>
    <phoneticPr fontId="2"/>
  </si>
  <si>
    <t>2101</t>
    <phoneticPr fontId="2"/>
  </si>
  <si>
    <t>岐阜調理専門学校</t>
    <rPh sb="0" eb="2">
      <t>ギフ</t>
    </rPh>
    <rPh sb="2" eb="4">
      <t>チョウリ</t>
    </rPh>
    <rPh sb="4" eb="6">
      <t>センモン</t>
    </rPh>
    <rPh sb="6" eb="8">
      <t>ガッコウ</t>
    </rPh>
    <phoneticPr fontId="2"/>
  </si>
  <si>
    <t>2104</t>
    <phoneticPr fontId="2"/>
  </si>
  <si>
    <t>岐阜県立大垣桜高等学校食物科</t>
    <rPh sb="0" eb="2">
      <t>ギフ</t>
    </rPh>
    <rPh sb="2" eb="4">
      <t>ケンリツ</t>
    </rPh>
    <rPh sb="4" eb="6">
      <t>オオガキ</t>
    </rPh>
    <rPh sb="6" eb="7">
      <t>サクラ</t>
    </rPh>
    <rPh sb="7" eb="11">
      <t>コウトウガッコウ</t>
    </rPh>
    <rPh sb="11" eb="14">
      <t>ショクモツカ</t>
    </rPh>
    <phoneticPr fontId="2"/>
  </si>
  <si>
    <t>2106</t>
    <phoneticPr fontId="2"/>
  </si>
  <si>
    <t>岐阜女子高等学校食物科</t>
    <rPh sb="0" eb="2">
      <t>ギフ</t>
    </rPh>
    <rPh sb="2" eb="4">
      <t>ジョシ</t>
    </rPh>
    <rPh sb="4" eb="6">
      <t>コウトウ</t>
    </rPh>
    <rPh sb="6" eb="8">
      <t>ガッコウ</t>
    </rPh>
    <rPh sb="8" eb="11">
      <t>ショクモツカ</t>
    </rPh>
    <phoneticPr fontId="2"/>
  </si>
  <si>
    <t>2108</t>
    <phoneticPr fontId="2"/>
  </si>
  <si>
    <t>静岡県</t>
    <rPh sb="0" eb="3">
      <t>シズオカケン</t>
    </rPh>
    <phoneticPr fontId="2"/>
  </si>
  <si>
    <t>2201</t>
    <phoneticPr fontId="2"/>
  </si>
  <si>
    <t>川口調理師専門学校</t>
    <rPh sb="0" eb="2">
      <t>カワグチ</t>
    </rPh>
    <rPh sb="2" eb="5">
      <t>チョウリシ</t>
    </rPh>
    <rPh sb="5" eb="7">
      <t>センモン</t>
    </rPh>
    <rPh sb="7" eb="9">
      <t>ガッコウ</t>
    </rPh>
    <phoneticPr fontId="2"/>
  </si>
  <si>
    <t>2202</t>
    <phoneticPr fontId="2"/>
  </si>
  <si>
    <t>浜松調理菓子専門学校</t>
    <rPh sb="0" eb="2">
      <t>ハママツ</t>
    </rPh>
    <rPh sb="2" eb="4">
      <t>チョウリ</t>
    </rPh>
    <rPh sb="4" eb="5">
      <t>カ</t>
    </rPh>
    <rPh sb="5" eb="6">
      <t>コ</t>
    </rPh>
    <rPh sb="6" eb="8">
      <t>センモン</t>
    </rPh>
    <rPh sb="8" eb="10">
      <t>ガッコウ</t>
    </rPh>
    <phoneticPr fontId="2"/>
  </si>
  <si>
    <t>2203</t>
    <phoneticPr fontId="2"/>
  </si>
  <si>
    <t>富士調理製菓専門学校</t>
    <rPh sb="0" eb="2">
      <t>フジ</t>
    </rPh>
    <rPh sb="2" eb="4">
      <t>チョウリ</t>
    </rPh>
    <rPh sb="4" eb="6">
      <t>セイカ</t>
    </rPh>
    <rPh sb="6" eb="8">
      <t>センモン</t>
    </rPh>
    <rPh sb="8" eb="10">
      <t>ガッコウ</t>
    </rPh>
    <phoneticPr fontId="2"/>
  </si>
  <si>
    <t>2206</t>
    <phoneticPr fontId="2"/>
  </si>
  <si>
    <t>藤枝順心高等学校食物科</t>
    <rPh sb="0" eb="2">
      <t>フジエダ</t>
    </rPh>
    <rPh sb="2" eb="3">
      <t>ジュン</t>
    </rPh>
    <rPh sb="3" eb="4">
      <t>シン</t>
    </rPh>
    <rPh sb="4" eb="6">
      <t>コウトウ</t>
    </rPh>
    <rPh sb="6" eb="8">
      <t>ガッコウ</t>
    </rPh>
    <rPh sb="8" eb="11">
      <t>ショクモツカ</t>
    </rPh>
    <phoneticPr fontId="2"/>
  </si>
  <si>
    <t>2207</t>
    <phoneticPr fontId="2"/>
  </si>
  <si>
    <t>中央歯科衛生士調理製菓専門学校</t>
    <rPh sb="0" eb="2">
      <t>チュウオウ</t>
    </rPh>
    <rPh sb="2" eb="4">
      <t>シカ</t>
    </rPh>
    <rPh sb="4" eb="7">
      <t>エイセイシ</t>
    </rPh>
    <rPh sb="7" eb="9">
      <t>チョウリ</t>
    </rPh>
    <rPh sb="9" eb="11">
      <t>セイカ</t>
    </rPh>
    <rPh sb="11" eb="13">
      <t>センモン</t>
    </rPh>
    <rPh sb="13" eb="15">
      <t>ガッコウ</t>
    </rPh>
    <phoneticPr fontId="2"/>
  </si>
  <si>
    <t>2208</t>
    <phoneticPr fontId="2"/>
  </si>
  <si>
    <t>中遠調理師家政専門学校</t>
    <rPh sb="0" eb="1">
      <t>チュウ</t>
    </rPh>
    <rPh sb="1" eb="2">
      <t>エン</t>
    </rPh>
    <rPh sb="2" eb="4">
      <t>チョウリ</t>
    </rPh>
    <rPh sb="4" eb="5">
      <t>シ</t>
    </rPh>
    <rPh sb="5" eb="7">
      <t>カセイ</t>
    </rPh>
    <rPh sb="7" eb="9">
      <t>センモン</t>
    </rPh>
    <rPh sb="9" eb="11">
      <t>ガッコウ</t>
    </rPh>
    <phoneticPr fontId="2"/>
  </si>
  <si>
    <t>2210</t>
    <phoneticPr fontId="2"/>
  </si>
  <si>
    <t>東海調理製菓専門学校</t>
    <rPh sb="0" eb="2">
      <t>トウカイ</t>
    </rPh>
    <rPh sb="2" eb="4">
      <t>チョウリ</t>
    </rPh>
    <rPh sb="4" eb="6">
      <t>セイカ</t>
    </rPh>
    <rPh sb="6" eb="8">
      <t>センモン</t>
    </rPh>
    <rPh sb="8" eb="10">
      <t>ガッコウ</t>
    </rPh>
    <phoneticPr fontId="2"/>
  </si>
  <si>
    <t>2211</t>
    <phoneticPr fontId="2"/>
  </si>
  <si>
    <t>愛知県</t>
    <rPh sb="0" eb="3">
      <t>アイチケン</t>
    </rPh>
    <phoneticPr fontId="2"/>
  </si>
  <si>
    <t>2302</t>
    <phoneticPr fontId="2"/>
  </si>
  <si>
    <t>藤ノ花女子高等学校食物科</t>
    <rPh sb="0" eb="1">
      <t>フジ</t>
    </rPh>
    <rPh sb="2" eb="3">
      <t>ハナ</t>
    </rPh>
    <rPh sb="3" eb="5">
      <t>ジョシ</t>
    </rPh>
    <rPh sb="5" eb="7">
      <t>コウトウ</t>
    </rPh>
    <rPh sb="7" eb="9">
      <t>ガッコウ</t>
    </rPh>
    <rPh sb="9" eb="12">
      <t>ショクモツカ</t>
    </rPh>
    <phoneticPr fontId="2"/>
  </si>
  <si>
    <t>2303</t>
    <phoneticPr fontId="2"/>
  </si>
  <si>
    <t>2304</t>
    <phoneticPr fontId="2"/>
  </si>
  <si>
    <t>名古屋調理師専門学校</t>
    <rPh sb="0" eb="3">
      <t>ナゴヤ</t>
    </rPh>
    <rPh sb="3" eb="6">
      <t>チョウリシ</t>
    </rPh>
    <rPh sb="6" eb="8">
      <t>センモン</t>
    </rPh>
    <rPh sb="8" eb="10">
      <t>ガッコウ</t>
    </rPh>
    <phoneticPr fontId="2"/>
  </si>
  <si>
    <t>2306</t>
    <phoneticPr fontId="2"/>
  </si>
  <si>
    <t>愛知調理専門学校</t>
    <rPh sb="0" eb="2">
      <t>アイチ</t>
    </rPh>
    <rPh sb="2" eb="4">
      <t>チョウリ</t>
    </rPh>
    <rPh sb="4" eb="6">
      <t>センモン</t>
    </rPh>
    <rPh sb="6" eb="8">
      <t>ガッコウ</t>
    </rPh>
    <phoneticPr fontId="2"/>
  </si>
  <si>
    <t>2308</t>
    <phoneticPr fontId="2"/>
  </si>
  <si>
    <t>2309</t>
    <phoneticPr fontId="2"/>
  </si>
  <si>
    <t>専修学校東洋調理技術学院</t>
    <rPh sb="0" eb="2">
      <t>センシュウ</t>
    </rPh>
    <rPh sb="2" eb="4">
      <t>ガッコウ</t>
    </rPh>
    <rPh sb="4" eb="6">
      <t>トウヨウ</t>
    </rPh>
    <rPh sb="6" eb="8">
      <t>チョウリ</t>
    </rPh>
    <rPh sb="8" eb="10">
      <t>ギジュツ</t>
    </rPh>
    <rPh sb="10" eb="12">
      <t>ガクイン</t>
    </rPh>
    <phoneticPr fontId="2"/>
  </si>
  <si>
    <t>2312</t>
    <phoneticPr fontId="2"/>
  </si>
  <si>
    <t>国際調理師専門学校名駅校</t>
    <rPh sb="0" eb="2">
      <t>コクサイ</t>
    </rPh>
    <rPh sb="2" eb="5">
      <t>チョウリシ</t>
    </rPh>
    <rPh sb="5" eb="7">
      <t>センモン</t>
    </rPh>
    <rPh sb="7" eb="9">
      <t>ガッコウ</t>
    </rPh>
    <rPh sb="9" eb="11">
      <t>メイエキ</t>
    </rPh>
    <rPh sb="11" eb="12">
      <t>コウ</t>
    </rPh>
    <phoneticPr fontId="2"/>
  </si>
  <si>
    <t>2313</t>
    <phoneticPr fontId="2"/>
  </si>
  <si>
    <t>豊橋市立家政高等専修学校</t>
    <rPh sb="0" eb="2">
      <t>トヨハシ</t>
    </rPh>
    <rPh sb="2" eb="4">
      <t>シリツ</t>
    </rPh>
    <rPh sb="4" eb="6">
      <t>カセイ</t>
    </rPh>
    <rPh sb="6" eb="8">
      <t>コウトウ</t>
    </rPh>
    <rPh sb="8" eb="10">
      <t>センシュウ</t>
    </rPh>
    <rPh sb="10" eb="12">
      <t>ガッコウ</t>
    </rPh>
    <phoneticPr fontId="2"/>
  </si>
  <si>
    <t>2314</t>
    <phoneticPr fontId="2"/>
  </si>
  <si>
    <t>山本学園情報文化専門学校調理師科</t>
    <rPh sb="0" eb="2">
      <t>ヤマモト</t>
    </rPh>
    <rPh sb="2" eb="4">
      <t>ガクエン</t>
    </rPh>
    <rPh sb="4" eb="6">
      <t>ジョウホウ</t>
    </rPh>
    <rPh sb="6" eb="8">
      <t>ブンカ</t>
    </rPh>
    <rPh sb="8" eb="10">
      <t>センモン</t>
    </rPh>
    <rPh sb="10" eb="12">
      <t>ガッコウ</t>
    </rPh>
    <rPh sb="12" eb="16">
      <t>チョウリシカ</t>
    </rPh>
    <phoneticPr fontId="2"/>
  </si>
  <si>
    <t>2315</t>
    <phoneticPr fontId="2"/>
  </si>
  <si>
    <t>2316</t>
    <phoneticPr fontId="2"/>
  </si>
  <si>
    <t>2317</t>
    <phoneticPr fontId="2"/>
  </si>
  <si>
    <t>専修学校さつき調理･福祉学院調理師科</t>
    <rPh sb="0" eb="2">
      <t>センシュウ</t>
    </rPh>
    <rPh sb="2" eb="4">
      <t>ガッコウ</t>
    </rPh>
    <rPh sb="7" eb="9">
      <t>チョウリ</t>
    </rPh>
    <rPh sb="10" eb="12">
      <t>フクシ</t>
    </rPh>
    <rPh sb="12" eb="14">
      <t>ガクイン</t>
    </rPh>
    <rPh sb="14" eb="18">
      <t>チョウリシカ</t>
    </rPh>
    <phoneticPr fontId="2"/>
  </si>
  <si>
    <t>2318</t>
    <phoneticPr fontId="2"/>
  </si>
  <si>
    <t>三重県</t>
    <rPh sb="0" eb="3">
      <t>ミエケン</t>
    </rPh>
    <phoneticPr fontId="2"/>
  </si>
  <si>
    <t>2401</t>
    <phoneticPr fontId="2"/>
  </si>
  <si>
    <t>伊勢調理製菓専門学校調理師科</t>
    <rPh sb="0" eb="2">
      <t>イセ</t>
    </rPh>
    <rPh sb="2" eb="4">
      <t>チョウリ</t>
    </rPh>
    <rPh sb="4" eb="6">
      <t>セイカ</t>
    </rPh>
    <rPh sb="6" eb="8">
      <t>センモン</t>
    </rPh>
    <rPh sb="8" eb="10">
      <t>ガッコウ</t>
    </rPh>
    <rPh sb="10" eb="14">
      <t>チョウリシカ</t>
    </rPh>
    <phoneticPr fontId="2"/>
  </si>
  <si>
    <t>2402</t>
    <phoneticPr fontId="2"/>
  </si>
  <si>
    <t>三重調理専門学校</t>
    <rPh sb="0" eb="2">
      <t>ミエ</t>
    </rPh>
    <rPh sb="2" eb="4">
      <t>チョウリ</t>
    </rPh>
    <rPh sb="4" eb="6">
      <t>センモン</t>
    </rPh>
    <rPh sb="6" eb="8">
      <t>ガッコウ</t>
    </rPh>
    <phoneticPr fontId="2"/>
  </si>
  <si>
    <t>2403</t>
    <phoneticPr fontId="2"/>
  </si>
  <si>
    <t>ユマニテク調理製菓専門学校</t>
    <rPh sb="5" eb="7">
      <t>チョウリ</t>
    </rPh>
    <rPh sb="7" eb="9">
      <t>セイカ</t>
    </rPh>
    <rPh sb="9" eb="11">
      <t>センモン</t>
    </rPh>
    <rPh sb="11" eb="13">
      <t>ガッコウ</t>
    </rPh>
    <phoneticPr fontId="2"/>
  </si>
  <si>
    <t>2405</t>
    <phoneticPr fontId="2"/>
  </si>
  <si>
    <t>三重県立相可高等学校食物調理科</t>
    <rPh sb="0" eb="2">
      <t>ミエ</t>
    </rPh>
    <rPh sb="2" eb="4">
      <t>ケンリツ</t>
    </rPh>
    <rPh sb="4" eb="6">
      <t>オウカ</t>
    </rPh>
    <rPh sb="6" eb="8">
      <t>コウトウ</t>
    </rPh>
    <rPh sb="8" eb="10">
      <t>ガッコウ</t>
    </rPh>
    <rPh sb="10" eb="12">
      <t>ショクモツ</t>
    </rPh>
    <rPh sb="12" eb="15">
      <t>チョウリカ</t>
    </rPh>
    <phoneticPr fontId="2"/>
  </si>
  <si>
    <t>東海・北陸　合計</t>
    <rPh sb="0" eb="2">
      <t>トウカイ</t>
    </rPh>
    <rPh sb="3" eb="5">
      <t>ホクリク</t>
    </rPh>
    <rPh sb="6" eb="8">
      <t>ゴウケイ</t>
    </rPh>
    <phoneticPr fontId="2"/>
  </si>
  <si>
    <t>滋賀県</t>
    <rPh sb="0" eb="3">
      <t>シガケン</t>
    </rPh>
    <phoneticPr fontId="2"/>
  </si>
  <si>
    <t>2501</t>
    <phoneticPr fontId="2"/>
  </si>
  <si>
    <t>綾羽高等学校食物調理科</t>
    <rPh sb="0" eb="2">
      <t>アヤハ</t>
    </rPh>
    <rPh sb="2" eb="4">
      <t>コウトウ</t>
    </rPh>
    <rPh sb="4" eb="6">
      <t>ガッコウ</t>
    </rPh>
    <rPh sb="6" eb="8">
      <t>ショクモツ</t>
    </rPh>
    <rPh sb="8" eb="11">
      <t>チョウリカ</t>
    </rPh>
    <phoneticPr fontId="2"/>
  </si>
  <si>
    <t>2502</t>
    <phoneticPr fontId="2"/>
  </si>
  <si>
    <t>滋賀県調理短期大学校専門課程調理技術科</t>
    <rPh sb="0" eb="2">
      <t>シガ</t>
    </rPh>
    <rPh sb="2" eb="3">
      <t>ケン</t>
    </rPh>
    <rPh sb="3" eb="5">
      <t>チョウリ</t>
    </rPh>
    <rPh sb="5" eb="7">
      <t>タンキ</t>
    </rPh>
    <rPh sb="7" eb="9">
      <t>ダイガク</t>
    </rPh>
    <rPh sb="9" eb="10">
      <t>コウ</t>
    </rPh>
    <rPh sb="10" eb="12">
      <t>センモン</t>
    </rPh>
    <rPh sb="12" eb="14">
      <t>カテイ</t>
    </rPh>
    <rPh sb="14" eb="16">
      <t>チョウリ</t>
    </rPh>
    <rPh sb="16" eb="19">
      <t>ギジュツカ</t>
    </rPh>
    <phoneticPr fontId="2"/>
  </si>
  <si>
    <t>京都府</t>
    <rPh sb="0" eb="3">
      <t>キョウトフ</t>
    </rPh>
    <phoneticPr fontId="2"/>
  </si>
  <si>
    <t>2601</t>
    <phoneticPr fontId="2"/>
  </si>
  <si>
    <t>京都調理師専門学校</t>
    <rPh sb="0" eb="2">
      <t>キョウト</t>
    </rPh>
    <rPh sb="2" eb="5">
      <t>チョウリシ</t>
    </rPh>
    <rPh sb="5" eb="7">
      <t>センモン</t>
    </rPh>
    <rPh sb="7" eb="9">
      <t>ガッコウ</t>
    </rPh>
    <phoneticPr fontId="2"/>
  </si>
  <si>
    <t>2603</t>
    <phoneticPr fontId="2"/>
  </si>
  <si>
    <t>福知山淑徳高等学校総合学科食物調理系列</t>
    <rPh sb="0" eb="3">
      <t>フクチヤマ</t>
    </rPh>
    <rPh sb="3" eb="5">
      <t>シュクトク</t>
    </rPh>
    <rPh sb="5" eb="7">
      <t>コウトウ</t>
    </rPh>
    <rPh sb="7" eb="9">
      <t>ガッコウ</t>
    </rPh>
    <rPh sb="9" eb="11">
      <t>ソウゴウ</t>
    </rPh>
    <rPh sb="11" eb="13">
      <t>ガッカ</t>
    </rPh>
    <rPh sb="13" eb="15">
      <t>ショクモツ</t>
    </rPh>
    <rPh sb="15" eb="17">
      <t>チョウリ</t>
    </rPh>
    <rPh sb="17" eb="19">
      <t>ケイレツ</t>
    </rPh>
    <phoneticPr fontId="2"/>
  </si>
  <si>
    <t>大阪府</t>
    <rPh sb="0" eb="3">
      <t>オオサカフ</t>
    </rPh>
    <phoneticPr fontId="2"/>
  </si>
  <si>
    <t>2701</t>
    <phoneticPr fontId="2"/>
  </si>
  <si>
    <t>2702</t>
    <phoneticPr fontId="2"/>
  </si>
  <si>
    <t>辻調理師専門学校</t>
    <rPh sb="0" eb="1">
      <t>ツジ</t>
    </rPh>
    <rPh sb="1" eb="4">
      <t>チョウリシ</t>
    </rPh>
    <rPh sb="4" eb="6">
      <t>センモン</t>
    </rPh>
    <rPh sb="6" eb="8">
      <t>ガッコウ</t>
    </rPh>
    <phoneticPr fontId="2"/>
  </si>
  <si>
    <t>2703</t>
    <phoneticPr fontId="2"/>
  </si>
  <si>
    <t>関西調理師学校</t>
    <rPh sb="0" eb="2">
      <t>カンサイ</t>
    </rPh>
    <rPh sb="2" eb="5">
      <t>チョウリシ</t>
    </rPh>
    <rPh sb="5" eb="7">
      <t>ガッコウ</t>
    </rPh>
    <phoneticPr fontId="2"/>
  </si>
  <si>
    <t>2706</t>
    <phoneticPr fontId="2"/>
  </si>
  <si>
    <t>大阪調理製菓専門学校</t>
    <rPh sb="0" eb="2">
      <t>オオサカ</t>
    </rPh>
    <rPh sb="2" eb="4">
      <t>チョウリ</t>
    </rPh>
    <rPh sb="4" eb="6">
      <t>セイカ</t>
    </rPh>
    <rPh sb="6" eb="8">
      <t>センモン</t>
    </rPh>
    <rPh sb="8" eb="10">
      <t>ガッコウ</t>
    </rPh>
    <phoneticPr fontId="2"/>
  </si>
  <si>
    <t>2708</t>
    <phoneticPr fontId="2"/>
  </si>
  <si>
    <t>2709</t>
  </si>
  <si>
    <t>2711</t>
  </si>
  <si>
    <t>兵庫県</t>
    <rPh sb="0" eb="3">
      <t>ヒョウゴケン</t>
    </rPh>
    <phoneticPr fontId="2"/>
  </si>
  <si>
    <t>2801</t>
    <phoneticPr fontId="2"/>
  </si>
  <si>
    <t>日本調理製菓専門学校</t>
    <rPh sb="0" eb="2">
      <t>ニホン</t>
    </rPh>
    <rPh sb="2" eb="4">
      <t>チョウリ</t>
    </rPh>
    <rPh sb="4" eb="6">
      <t>セイカ</t>
    </rPh>
    <rPh sb="6" eb="8">
      <t>センモン</t>
    </rPh>
    <rPh sb="8" eb="10">
      <t>ガッコウ</t>
    </rPh>
    <phoneticPr fontId="2"/>
  </si>
  <si>
    <t>2803</t>
    <phoneticPr fontId="2"/>
  </si>
  <si>
    <t>育成調理師専門学校</t>
    <rPh sb="0" eb="2">
      <t>イクセイ</t>
    </rPh>
    <rPh sb="2" eb="5">
      <t>チョウリシ</t>
    </rPh>
    <rPh sb="5" eb="7">
      <t>センモン</t>
    </rPh>
    <rPh sb="7" eb="9">
      <t>ガッコウ</t>
    </rPh>
    <phoneticPr fontId="2"/>
  </si>
  <si>
    <t>2805</t>
    <phoneticPr fontId="2"/>
  </si>
  <si>
    <t>平田調理専門学校</t>
    <rPh sb="0" eb="2">
      <t>ヒラタ</t>
    </rPh>
    <rPh sb="2" eb="4">
      <t>チョウリ</t>
    </rPh>
    <rPh sb="4" eb="6">
      <t>センモン</t>
    </rPh>
    <rPh sb="6" eb="8">
      <t>ガッコウ</t>
    </rPh>
    <phoneticPr fontId="2"/>
  </si>
  <si>
    <t>2806</t>
    <phoneticPr fontId="2"/>
  </si>
  <si>
    <t>神戸国際調理製菓専門学校</t>
    <rPh sb="0" eb="2">
      <t>コウベ</t>
    </rPh>
    <rPh sb="2" eb="4">
      <t>コクサイ</t>
    </rPh>
    <rPh sb="4" eb="6">
      <t>チョウリ</t>
    </rPh>
    <rPh sb="6" eb="8">
      <t>セイカ</t>
    </rPh>
    <rPh sb="8" eb="10">
      <t>センモン</t>
    </rPh>
    <rPh sb="10" eb="12">
      <t>ガッコウ</t>
    </rPh>
    <phoneticPr fontId="2"/>
  </si>
  <si>
    <t>2807</t>
  </si>
  <si>
    <t>兵庫県立淡路高等学校調理系列</t>
    <rPh sb="0" eb="2">
      <t>ヒョウゴ</t>
    </rPh>
    <rPh sb="2" eb="4">
      <t>ケンリツ</t>
    </rPh>
    <rPh sb="4" eb="6">
      <t>アワジ</t>
    </rPh>
    <rPh sb="6" eb="10">
      <t>コウトウガッコウ</t>
    </rPh>
    <rPh sb="10" eb="12">
      <t>チョウリ</t>
    </rPh>
    <rPh sb="12" eb="14">
      <t>ケイレツ</t>
    </rPh>
    <phoneticPr fontId="2"/>
  </si>
  <si>
    <t>2808</t>
  </si>
  <si>
    <t>神戸第一高等学校調理師コース</t>
    <rPh sb="0" eb="2">
      <t>コウベ</t>
    </rPh>
    <rPh sb="2" eb="4">
      <t>ダイイチ</t>
    </rPh>
    <rPh sb="4" eb="8">
      <t>コウトウガッコウ</t>
    </rPh>
    <rPh sb="8" eb="11">
      <t>チョウリシ</t>
    </rPh>
    <phoneticPr fontId="2"/>
  </si>
  <si>
    <t>奈良県</t>
    <rPh sb="0" eb="3">
      <t>ナラケン</t>
    </rPh>
    <phoneticPr fontId="2"/>
  </si>
  <si>
    <t>2902</t>
    <phoneticPr fontId="2"/>
  </si>
  <si>
    <t>茨城県合計</t>
    <rPh sb="0" eb="3">
      <t>イバラギケン</t>
    </rPh>
    <rPh sb="3" eb="5">
      <t>ゴウケイ</t>
    </rPh>
    <phoneticPr fontId="2"/>
  </si>
  <si>
    <t>栃木県合計</t>
    <rPh sb="0" eb="3">
      <t>トチギケン</t>
    </rPh>
    <rPh sb="3" eb="5">
      <t>ゴウケイ</t>
    </rPh>
    <phoneticPr fontId="2"/>
  </si>
  <si>
    <t>群馬県合計</t>
    <rPh sb="0" eb="3">
      <t>グンマケン</t>
    </rPh>
    <rPh sb="3" eb="5">
      <t>ゴウケイ</t>
    </rPh>
    <phoneticPr fontId="2"/>
  </si>
  <si>
    <t>埼玉県合計</t>
    <rPh sb="0" eb="3">
      <t>サイタマケン</t>
    </rPh>
    <rPh sb="3" eb="5">
      <t>ゴウケイ</t>
    </rPh>
    <phoneticPr fontId="2"/>
  </si>
  <si>
    <t>千葉県合計</t>
    <rPh sb="0" eb="3">
      <t>チバケン</t>
    </rPh>
    <rPh sb="3" eb="5">
      <t>ゴウケイ</t>
    </rPh>
    <phoneticPr fontId="2"/>
  </si>
  <si>
    <t>1329</t>
    <phoneticPr fontId="2"/>
  </si>
  <si>
    <t>神奈川県合計</t>
    <rPh sb="0" eb="4">
      <t>カナガワケン</t>
    </rPh>
    <rPh sb="4" eb="6">
      <t>ゴウケイ</t>
    </rPh>
    <phoneticPr fontId="2"/>
  </si>
  <si>
    <t>新潟県合計</t>
    <rPh sb="0" eb="3">
      <t>ニイガタケン</t>
    </rPh>
    <rPh sb="3" eb="5">
      <t>ゴウケイ</t>
    </rPh>
    <phoneticPr fontId="2"/>
  </si>
  <si>
    <t>富山県合計</t>
    <rPh sb="0" eb="3">
      <t>トヤマケン</t>
    </rPh>
    <rPh sb="3" eb="5">
      <t>ゴウケイ</t>
    </rPh>
    <phoneticPr fontId="2"/>
  </si>
  <si>
    <t>石川県合計</t>
    <rPh sb="0" eb="3">
      <t>イシカワケン</t>
    </rPh>
    <rPh sb="3" eb="5">
      <t>ゴウケイ</t>
    </rPh>
    <phoneticPr fontId="2"/>
  </si>
  <si>
    <t>福井県合計</t>
    <rPh sb="0" eb="3">
      <t>フクイケン</t>
    </rPh>
    <rPh sb="3" eb="5">
      <t>ゴウケイ</t>
    </rPh>
    <phoneticPr fontId="2"/>
  </si>
  <si>
    <t>山梨県合計</t>
    <rPh sb="0" eb="3">
      <t>ヤマナシケン</t>
    </rPh>
    <rPh sb="3" eb="5">
      <t>ゴウケイ</t>
    </rPh>
    <phoneticPr fontId="2"/>
  </si>
  <si>
    <t>1903</t>
    <phoneticPr fontId="2"/>
  </si>
  <si>
    <t>山梨秀峰調理師専門学校</t>
    <rPh sb="0" eb="2">
      <t>ヤマナシ</t>
    </rPh>
    <rPh sb="2" eb="4">
      <t>シュウホウ</t>
    </rPh>
    <rPh sb="4" eb="7">
      <t>チョウリシ</t>
    </rPh>
    <rPh sb="7" eb="9">
      <t>センモン</t>
    </rPh>
    <rPh sb="9" eb="11">
      <t>ガッコウ</t>
    </rPh>
    <phoneticPr fontId="2"/>
  </si>
  <si>
    <t>長野県合計</t>
    <rPh sb="0" eb="3">
      <t>ナガノケン</t>
    </rPh>
    <rPh sb="3" eb="5">
      <t>ゴウケイ</t>
    </rPh>
    <phoneticPr fontId="2"/>
  </si>
  <si>
    <t>岐阜県合計</t>
    <rPh sb="0" eb="3">
      <t>ギフケン</t>
    </rPh>
    <rPh sb="3" eb="5">
      <t>ゴウケイ</t>
    </rPh>
    <phoneticPr fontId="2"/>
  </si>
  <si>
    <t>静岡県合計</t>
    <rPh sb="0" eb="3">
      <t>シズオカケン</t>
    </rPh>
    <rPh sb="3" eb="5">
      <t>ゴウケイ</t>
    </rPh>
    <phoneticPr fontId="2"/>
  </si>
  <si>
    <t>○</t>
    <phoneticPr fontId="2"/>
  </si>
  <si>
    <t>三重県合計</t>
    <rPh sb="0" eb="3">
      <t>ミエケン</t>
    </rPh>
    <rPh sb="3" eb="5">
      <t>ゴウケイ</t>
    </rPh>
    <phoneticPr fontId="2"/>
  </si>
  <si>
    <t>○</t>
    <phoneticPr fontId="2"/>
  </si>
  <si>
    <t>愛知県合計</t>
    <rPh sb="0" eb="3">
      <t>アイチケン</t>
    </rPh>
    <rPh sb="3" eb="5">
      <t>ゴウケイ</t>
    </rPh>
    <phoneticPr fontId="2"/>
  </si>
  <si>
    <t>滋賀県合計</t>
    <rPh sb="0" eb="3">
      <t>シガケン</t>
    </rPh>
    <rPh sb="3" eb="5">
      <t>ゴウケイ</t>
    </rPh>
    <phoneticPr fontId="2"/>
  </si>
  <si>
    <t>京都府合計</t>
    <rPh sb="0" eb="3">
      <t>キョウトフ</t>
    </rPh>
    <rPh sb="3" eb="5">
      <t>ゴウケイ</t>
    </rPh>
    <phoneticPr fontId="2"/>
  </si>
  <si>
    <t>大阪府合計</t>
    <rPh sb="0" eb="3">
      <t>オオサカフ</t>
    </rPh>
    <rPh sb="3" eb="5">
      <t>ゴウケイ</t>
    </rPh>
    <phoneticPr fontId="2"/>
  </si>
  <si>
    <t>兵庫県合計</t>
    <rPh sb="0" eb="3">
      <t>ヒョウゴケン</t>
    </rPh>
    <rPh sb="3" eb="5">
      <t>ゴウケイ</t>
    </rPh>
    <phoneticPr fontId="2"/>
  </si>
  <si>
    <t>奈良県合計</t>
    <rPh sb="0" eb="3">
      <t>ナラケン</t>
    </rPh>
    <rPh sb="3" eb="5">
      <t>ゴウケイ</t>
    </rPh>
    <phoneticPr fontId="2"/>
  </si>
  <si>
    <t>和歌山県合計</t>
    <rPh sb="0" eb="4">
      <t>ワカヤマケン</t>
    </rPh>
    <rPh sb="4" eb="6">
      <t>ゴウケイ</t>
    </rPh>
    <phoneticPr fontId="2"/>
  </si>
  <si>
    <t>○</t>
    <phoneticPr fontId="2"/>
  </si>
  <si>
    <t>鳥取県合計</t>
    <rPh sb="0" eb="3">
      <t>トットリケン</t>
    </rPh>
    <rPh sb="3" eb="5">
      <t>ゴウケイ</t>
    </rPh>
    <phoneticPr fontId="2"/>
  </si>
  <si>
    <t>島根県合計</t>
    <rPh sb="0" eb="3">
      <t>シマネケン</t>
    </rPh>
    <rPh sb="3" eb="5">
      <t>ゴウケイ</t>
    </rPh>
    <phoneticPr fontId="2"/>
  </si>
  <si>
    <t>○</t>
    <phoneticPr fontId="2"/>
  </si>
  <si>
    <t>岡山県合計</t>
    <rPh sb="0" eb="3">
      <t>オカヤマケン</t>
    </rPh>
    <rPh sb="3" eb="5">
      <t>ゴウケイ</t>
    </rPh>
    <phoneticPr fontId="2"/>
  </si>
  <si>
    <t>3404</t>
  </si>
  <si>
    <t>広島県立総合技術高等学校食ﾃﾞｻﾞｲﾝ科</t>
    <rPh sb="0" eb="2">
      <t>ヒロシマ</t>
    </rPh>
    <rPh sb="2" eb="4">
      <t>ケンリツ</t>
    </rPh>
    <rPh sb="4" eb="6">
      <t>ソウゴウ</t>
    </rPh>
    <rPh sb="6" eb="8">
      <t>ギジュツ</t>
    </rPh>
    <rPh sb="8" eb="10">
      <t>コウトウ</t>
    </rPh>
    <rPh sb="10" eb="12">
      <t>ガッコウ</t>
    </rPh>
    <rPh sb="12" eb="13">
      <t>ショク</t>
    </rPh>
    <rPh sb="19" eb="20">
      <t>カ</t>
    </rPh>
    <phoneticPr fontId="2"/>
  </si>
  <si>
    <t>広島県合計</t>
    <rPh sb="0" eb="3">
      <t>ヒロシマケン</t>
    </rPh>
    <rPh sb="3" eb="5">
      <t>ゴウケイ</t>
    </rPh>
    <phoneticPr fontId="2"/>
  </si>
  <si>
    <t>山口県合計</t>
    <rPh sb="0" eb="3">
      <t>ヤマグチケン</t>
    </rPh>
    <rPh sb="3" eb="5">
      <t>ゴウケイ</t>
    </rPh>
    <phoneticPr fontId="2"/>
  </si>
  <si>
    <t>徳島県合計</t>
    <rPh sb="0" eb="3">
      <t>トクシマケン</t>
    </rPh>
    <rPh sb="3" eb="5">
      <t>ゴウケイ</t>
    </rPh>
    <phoneticPr fontId="2"/>
  </si>
  <si>
    <t>香川県合計</t>
    <rPh sb="0" eb="3">
      <t>カガワケン</t>
    </rPh>
    <rPh sb="3" eb="5">
      <t>ゴウケイ</t>
    </rPh>
    <phoneticPr fontId="2"/>
  </si>
  <si>
    <t>愛媛県合計</t>
    <rPh sb="0" eb="3">
      <t>エヒメケン</t>
    </rPh>
    <rPh sb="3" eb="5">
      <t>ゴウケイ</t>
    </rPh>
    <phoneticPr fontId="2"/>
  </si>
  <si>
    <t>高知県合計</t>
    <rPh sb="0" eb="3">
      <t>コウチケン</t>
    </rPh>
    <rPh sb="3" eb="5">
      <t>ゴウケイ</t>
    </rPh>
    <phoneticPr fontId="2"/>
  </si>
  <si>
    <t>○</t>
    <phoneticPr fontId="2"/>
  </si>
  <si>
    <t>福岡県合計</t>
    <rPh sb="0" eb="3">
      <t>フクオカケン</t>
    </rPh>
    <rPh sb="3" eb="5">
      <t>ゴウケイ</t>
    </rPh>
    <phoneticPr fontId="2"/>
  </si>
  <si>
    <t>佐賀県合計</t>
    <rPh sb="0" eb="3">
      <t>サガケン</t>
    </rPh>
    <rPh sb="3" eb="5">
      <t>ゴウケイ</t>
    </rPh>
    <phoneticPr fontId="2"/>
  </si>
  <si>
    <t>長崎県合計</t>
    <rPh sb="0" eb="3">
      <t>ナガサキケン</t>
    </rPh>
    <rPh sb="3" eb="5">
      <t>ゴウケイ</t>
    </rPh>
    <phoneticPr fontId="2"/>
  </si>
  <si>
    <t>熊本県合計</t>
    <rPh sb="0" eb="3">
      <t>クマモトケン</t>
    </rPh>
    <rPh sb="3" eb="5">
      <t>ゴウケイ</t>
    </rPh>
    <phoneticPr fontId="2"/>
  </si>
  <si>
    <t>大分県合計</t>
    <rPh sb="0" eb="3">
      <t>オオイタケン</t>
    </rPh>
    <rPh sb="3" eb="5">
      <t>ゴウケイ</t>
    </rPh>
    <phoneticPr fontId="2"/>
  </si>
  <si>
    <t>宮崎県合計</t>
    <rPh sb="0" eb="3">
      <t>ミヤザキケン</t>
    </rPh>
    <rPh sb="3" eb="5">
      <t>ゴウケイ</t>
    </rPh>
    <phoneticPr fontId="2"/>
  </si>
  <si>
    <t>4706</t>
  </si>
  <si>
    <t>専門学校大育</t>
    <rPh sb="0" eb="2">
      <t>センモン</t>
    </rPh>
    <rPh sb="2" eb="4">
      <t>ガッコウ</t>
    </rPh>
    <rPh sb="4" eb="5">
      <t>ダイ</t>
    </rPh>
    <rPh sb="5" eb="6">
      <t>イク</t>
    </rPh>
    <phoneticPr fontId="2"/>
  </si>
  <si>
    <t>沖縄県合計</t>
    <rPh sb="0" eb="3">
      <t>オキナワケン</t>
    </rPh>
    <rPh sb="3" eb="5">
      <t>ゴウケイ</t>
    </rPh>
    <phoneticPr fontId="2"/>
  </si>
  <si>
    <t>○</t>
    <phoneticPr fontId="2"/>
  </si>
  <si>
    <t>1116</t>
  </si>
  <si>
    <t>埼玉県秩父農工科学高等学校ﾌｰﾄﾞﾃﾞｻﾞｲﾝ科</t>
    <rPh sb="0" eb="3">
      <t>サイタマケン</t>
    </rPh>
    <rPh sb="3" eb="5">
      <t>チチブ</t>
    </rPh>
    <rPh sb="5" eb="7">
      <t>ノウコウ</t>
    </rPh>
    <rPh sb="7" eb="9">
      <t>カガク</t>
    </rPh>
    <rPh sb="9" eb="11">
      <t>コウトウ</t>
    </rPh>
    <rPh sb="11" eb="13">
      <t>ガッコウ</t>
    </rPh>
    <rPh sb="23" eb="24">
      <t>カ</t>
    </rPh>
    <phoneticPr fontId="2"/>
  </si>
  <si>
    <t>短期
大学</t>
    <rPh sb="0" eb="2">
      <t>タンキ</t>
    </rPh>
    <rPh sb="3" eb="5">
      <t>ダイガク</t>
    </rPh>
    <phoneticPr fontId="2"/>
  </si>
  <si>
    <t>その他</t>
    <rPh sb="2" eb="3">
      <t>タ</t>
    </rPh>
    <phoneticPr fontId="2"/>
  </si>
  <si>
    <t>公立</t>
    <rPh sb="0" eb="2">
      <t>コウリツ</t>
    </rPh>
    <phoneticPr fontId="2"/>
  </si>
  <si>
    <t>その他
法人立</t>
    <rPh sb="2" eb="3">
      <t>タ</t>
    </rPh>
    <rPh sb="4" eb="6">
      <t>ホウジン</t>
    </rPh>
    <rPh sb="6" eb="7">
      <t>リツ</t>
    </rPh>
    <phoneticPr fontId="2"/>
  </si>
  <si>
    <t>個人立</t>
    <rPh sb="0" eb="2">
      <t>コジン</t>
    </rPh>
    <rPh sb="2" eb="3">
      <t>リツ</t>
    </rPh>
    <phoneticPr fontId="2"/>
  </si>
  <si>
    <t>学校
法人立</t>
    <rPh sb="0" eb="2">
      <t>ガッコウ</t>
    </rPh>
    <rPh sb="3" eb="5">
      <t>ホウジン</t>
    </rPh>
    <rPh sb="5" eb="6">
      <t>リツ</t>
    </rPh>
    <phoneticPr fontId="2"/>
  </si>
  <si>
    <t>○</t>
    <phoneticPr fontId="2"/>
  </si>
  <si>
    <t>地区</t>
    <rPh sb="0" eb="2">
      <t>チク</t>
    </rPh>
    <phoneticPr fontId="2"/>
  </si>
  <si>
    <t>計</t>
    <rPh sb="0" eb="1">
      <t>ケイ</t>
    </rPh>
    <phoneticPr fontId="2"/>
  </si>
  <si>
    <t>学校群別</t>
    <rPh sb="0" eb="3">
      <t>ガッコウグン</t>
    </rPh>
    <rPh sb="3" eb="4">
      <t>ベツ</t>
    </rPh>
    <phoneticPr fontId="2"/>
  </si>
  <si>
    <t>小計</t>
    <rPh sb="0" eb="2">
      <t>ショウケイ</t>
    </rPh>
    <phoneticPr fontId="2"/>
  </si>
  <si>
    <t>神奈川</t>
    <rPh sb="0" eb="3">
      <t>カナガワ</t>
    </rPh>
    <phoneticPr fontId="2"/>
  </si>
  <si>
    <t>東京</t>
    <rPh sb="0" eb="2">
      <t>トウキョウ</t>
    </rPh>
    <phoneticPr fontId="2"/>
  </si>
  <si>
    <t>和歌山</t>
    <rPh sb="0" eb="3">
      <t>ワカヤマ</t>
    </rPh>
    <phoneticPr fontId="2"/>
  </si>
  <si>
    <t>鹿児島</t>
    <rPh sb="0" eb="3">
      <t>カゴシマ</t>
    </rPh>
    <phoneticPr fontId="2"/>
  </si>
  <si>
    <t>東北</t>
    <rPh sb="0" eb="2">
      <t>トウホク</t>
    </rPh>
    <phoneticPr fontId="2"/>
  </si>
  <si>
    <t>九州</t>
    <rPh sb="0" eb="2">
      <t>キュウシュウ</t>
    </rPh>
    <phoneticPr fontId="2"/>
  </si>
  <si>
    <t>合計</t>
    <rPh sb="0" eb="2">
      <t>ゴウケイ</t>
    </rPh>
    <phoneticPr fontId="2"/>
  </si>
  <si>
    <t>(％)</t>
    <phoneticPr fontId="2"/>
  </si>
  <si>
    <t>学校
法人立</t>
    <rPh sb="0" eb="1">
      <t>ガク</t>
    </rPh>
    <rPh sb="1" eb="2">
      <t>コウ</t>
    </rPh>
    <rPh sb="3" eb="5">
      <t>ホウジン</t>
    </rPh>
    <rPh sb="5" eb="6">
      <t>リツ</t>
    </rPh>
    <phoneticPr fontId="2"/>
  </si>
  <si>
    <t>加入校</t>
    <rPh sb="0" eb="2">
      <t>カニュウ</t>
    </rPh>
    <rPh sb="2" eb="3">
      <t>コウ</t>
    </rPh>
    <phoneticPr fontId="2"/>
  </si>
  <si>
    <t>専修学校
公立</t>
    <rPh sb="0" eb="2">
      <t>センシュウ</t>
    </rPh>
    <rPh sb="2" eb="4">
      <t>ガッコウ</t>
    </rPh>
    <rPh sb="5" eb="7">
      <t>コウリツ</t>
    </rPh>
    <phoneticPr fontId="2"/>
  </si>
  <si>
    <t>専修学校
私立</t>
    <rPh sb="0" eb="2">
      <t>センシュウ</t>
    </rPh>
    <rPh sb="2" eb="4">
      <t>ガッコウ</t>
    </rPh>
    <rPh sb="5" eb="7">
      <t>シリツ</t>
    </rPh>
    <phoneticPr fontId="2"/>
  </si>
  <si>
    <t>各種学校
公立</t>
    <rPh sb="0" eb="2">
      <t>カクシュ</t>
    </rPh>
    <rPh sb="2" eb="4">
      <t>ガッコウ</t>
    </rPh>
    <rPh sb="5" eb="7">
      <t>コウリツ</t>
    </rPh>
    <phoneticPr fontId="2"/>
  </si>
  <si>
    <t>各種学校
私立</t>
    <rPh sb="0" eb="2">
      <t>カクシュ</t>
    </rPh>
    <rPh sb="2" eb="4">
      <t>ガッコウ</t>
    </rPh>
    <rPh sb="5" eb="7">
      <t>シリツ</t>
    </rPh>
    <phoneticPr fontId="2"/>
  </si>
  <si>
    <t>高等学校
公立</t>
    <rPh sb="0" eb="2">
      <t>コウトウ</t>
    </rPh>
    <rPh sb="2" eb="4">
      <t>ガッコウ</t>
    </rPh>
    <rPh sb="5" eb="7">
      <t>コウリツ</t>
    </rPh>
    <phoneticPr fontId="2"/>
  </si>
  <si>
    <t>高等学校
私立</t>
    <rPh sb="0" eb="2">
      <t>コウトウ</t>
    </rPh>
    <rPh sb="2" eb="4">
      <t>ガッコウ</t>
    </rPh>
    <rPh sb="5" eb="7">
      <t>シリツ</t>
    </rPh>
    <phoneticPr fontId="2"/>
  </si>
  <si>
    <t>その他
公立</t>
    <rPh sb="2" eb="3">
      <t>タ</t>
    </rPh>
    <rPh sb="4" eb="6">
      <t>コウリツ</t>
    </rPh>
    <phoneticPr fontId="2"/>
  </si>
  <si>
    <t>その他
私立</t>
    <rPh sb="2" eb="3">
      <t>タ</t>
    </rPh>
    <rPh sb="4" eb="6">
      <t>シリツ</t>
    </rPh>
    <phoneticPr fontId="2"/>
  </si>
  <si>
    <t>未加入校</t>
    <rPh sb="0" eb="3">
      <t>ミカニュウ</t>
    </rPh>
    <rPh sb="3" eb="4">
      <t>コウ</t>
    </rPh>
    <phoneticPr fontId="2"/>
  </si>
  <si>
    <t>○</t>
    <phoneticPr fontId="2"/>
  </si>
  <si>
    <t>○</t>
    <phoneticPr fontId="2"/>
  </si>
  <si>
    <t>加入校</t>
  </si>
  <si>
    <t>未加入校</t>
  </si>
  <si>
    <t>専修学校</t>
  </si>
  <si>
    <t>各種学校</t>
  </si>
  <si>
    <t>高等学校</t>
  </si>
  <si>
    <t>その他</t>
  </si>
  <si>
    <t>地区</t>
  </si>
  <si>
    <t>計</t>
  </si>
  <si>
    <t>公立</t>
  </si>
  <si>
    <t>私立</t>
  </si>
  <si>
    <t>北海道</t>
  </si>
  <si>
    <t>小計</t>
  </si>
  <si>
    <t>神奈川</t>
  </si>
  <si>
    <t>和歌山</t>
  </si>
  <si>
    <t>鹿児島</t>
  </si>
  <si>
    <t>合　　計</t>
  </si>
  <si>
    <t>―</t>
  </si>
  <si>
    <t>○</t>
    <phoneticPr fontId="2"/>
  </si>
  <si>
    <t>○</t>
    <phoneticPr fontId="2"/>
  </si>
  <si>
    <t>○</t>
    <phoneticPr fontId="2"/>
  </si>
  <si>
    <t>○</t>
    <phoneticPr fontId="2"/>
  </si>
  <si>
    <t>○</t>
    <phoneticPr fontId="2"/>
  </si>
  <si>
    <t>岩　手</t>
    <phoneticPr fontId="2"/>
  </si>
  <si>
    <t>青　森</t>
    <phoneticPr fontId="2"/>
  </si>
  <si>
    <t>宮　城</t>
    <phoneticPr fontId="2"/>
  </si>
  <si>
    <t>秋　田</t>
    <phoneticPr fontId="2"/>
  </si>
  <si>
    <t>山　形</t>
    <phoneticPr fontId="2"/>
  </si>
  <si>
    <t>福　島</t>
    <phoneticPr fontId="2"/>
  </si>
  <si>
    <t>茨　城</t>
    <phoneticPr fontId="2"/>
  </si>
  <si>
    <t>栃　木</t>
    <phoneticPr fontId="2"/>
  </si>
  <si>
    <t>群　馬</t>
    <phoneticPr fontId="2"/>
  </si>
  <si>
    <t>埼　玉</t>
    <phoneticPr fontId="2"/>
  </si>
  <si>
    <t>千　葉</t>
    <phoneticPr fontId="2"/>
  </si>
  <si>
    <t>新　潟</t>
    <phoneticPr fontId="2"/>
  </si>
  <si>
    <t>山　梨</t>
    <phoneticPr fontId="2"/>
  </si>
  <si>
    <t>長　野</t>
    <phoneticPr fontId="2"/>
  </si>
  <si>
    <t>小計</t>
    <phoneticPr fontId="2"/>
  </si>
  <si>
    <t>東　京</t>
    <phoneticPr fontId="2"/>
  </si>
  <si>
    <t>富　山</t>
    <phoneticPr fontId="2"/>
  </si>
  <si>
    <t>石　川</t>
    <phoneticPr fontId="2"/>
  </si>
  <si>
    <t>福　井</t>
    <phoneticPr fontId="2"/>
  </si>
  <si>
    <t>岐　阜</t>
    <phoneticPr fontId="2"/>
  </si>
  <si>
    <t>静　岡</t>
    <phoneticPr fontId="2"/>
  </si>
  <si>
    <t>愛　知</t>
    <phoneticPr fontId="2"/>
  </si>
  <si>
    <t>三　重</t>
    <phoneticPr fontId="2"/>
  </si>
  <si>
    <t>滋　賀</t>
    <phoneticPr fontId="2"/>
  </si>
  <si>
    <t>京　都</t>
    <phoneticPr fontId="2"/>
  </si>
  <si>
    <t>大　阪</t>
    <phoneticPr fontId="2"/>
  </si>
  <si>
    <t>兵　庫</t>
    <phoneticPr fontId="2"/>
  </si>
  <si>
    <t>奈　良</t>
    <phoneticPr fontId="2"/>
  </si>
  <si>
    <t>鳥　取</t>
    <phoneticPr fontId="2"/>
  </si>
  <si>
    <t>島　根</t>
    <phoneticPr fontId="2"/>
  </si>
  <si>
    <t>岡　山</t>
    <phoneticPr fontId="2"/>
  </si>
  <si>
    <t>広　島</t>
    <phoneticPr fontId="2"/>
  </si>
  <si>
    <t>山　口</t>
    <phoneticPr fontId="2"/>
  </si>
  <si>
    <t>徳　島</t>
    <phoneticPr fontId="2"/>
  </si>
  <si>
    <t>香　川</t>
    <phoneticPr fontId="2"/>
  </si>
  <si>
    <t>愛　媛</t>
    <phoneticPr fontId="2"/>
  </si>
  <si>
    <t>高　知</t>
    <phoneticPr fontId="2"/>
  </si>
  <si>
    <t>福　岡</t>
    <phoneticPr fontId="2"/>
  </si>
  <si>
    <t>佐　賀</t>
    <phoneticPr fontId="2"/>
  </si>
  <si>
    <t>長　崎</t>
    <phoneticPr fontId="2"/>
  </si>
  <si>
    <t>熊　本</t>
    <phoneticPr fontId="2"/>
  </si>
  <si>
    <t>大　分</t>
    <phoneticPr fontId="2"/>
  </si>
  <si>
    <t>宮　崎</t>
    <phoneticPr fontId="2"/>
  </si>
  <si>
    <t>沖　縄</t>
    <phoneticPr fontId="2"/>
  </si>
  <si>
    <t>穴吹調理師専門学校</t>
    <rPh sb="0" eb="2">
      <t>アナブキ</t>
    </rPh>
    <rPh sb="2" eb="5">
      <t>チョウリシ</t>
    </rPh>
    <rPh sb="5" eb="7">
      <t>センモン</t>
    </rPh>
    <rPh sb="7" eb="9">
      <t>ガッコウ</t>
    </rPh>
    <phoneticPr fontId="2"/>
  </si>
  <si>
    <t>国際調理製菓専門学校</t>
    <rPh sb="0" eb="2">
      <t>コクサイ</t>
    </rPh>
    <rPh sb="2" eb="4">
      <t>チョウリ</t>
    </rPh>
    <rPh sb="4" eb="6">
      <t>セイカ</t>
    </rPh>
    <rPh sb="6" eb="8">
      <t>センモン</t>
    </rPh>
    <rPh sb="8" eb="10">
      <t>ガッコウ</t>
    </rPh>
    <phoneticPr fontId="2"/>
  </si>
  <si>
    <t>シェフパティシエ専門学校</t>
    <rPh sb="8" eb="10">
      <t>センモン</t>
    </rPh>
    <rPh sb="10" eb="12">
      <t>ガッコウ</t>
    </rPh>
    <phoneticPr fontId="2"/>
  </si>
  <si>
    <t>辻学園調理・製菓専門学校</t>
    <rPh sb="0" eb="1">
      <t>ツジ</t>
    </rPh>
    <rPh sb="1" eb="3">
      <t>ガクエン</t>
    </rPh>
    <rPh sb="3" eb="5">
      <t>チョウリ</t>
    </rPh>
    <rPh sb="6" eb="8">
      <t>セイカ</t>
    </rPh>
    <rPh sb="8" eb="10">
      <t>センモン</t>
    </rPh>
    <rPh sb="10" eb="12">
      <t>ガッコウ</t>
    </rPh>
    <phoneticPr fontId="2"/>
  </si>
  <si>
    <t>高崎調理師専門学校</t>
    <rPh sb="0" eb="2">
      <t>タカサキ</t>
    </rPh>
    <rPh sb="2" eb="5">
      <t>チョウリシ</t>
    </rPh>
    <rPh sb="5" eb="7">
      <t>センモン</t>
    </rPh>
    <rPh sb="7" eb="9">
      <t>ガッコウ</t>
    </rPh>
    <phoneticPr fontId="2"/>
  </si>
  <si>
    <t>豊橋調理製菓専門学校</t>
    <rPh sb="0" eb="2">
      <t>トヨハシ</t>
    </rPh>
    <rPh sb="2" eb="4">
      <t>チョウリ</t>
    </rPh>
    <rPh sb="4" eb="6">
      <t>セイカ</t>
    </rPh>
    <rPh sb="6" eb="8">
      <t>センモン</t>
    </rPh>
    <rPh sb="8" eb="10">
      <t>ガッコウ</t>
    </rPh>
    <phoneticPr fontId="2"/>
  </si>
  <si>
    <t>青池調理師専門学校</t>
    <rPh sb="0" eb="2">
      <t>アオイケ</t>
    </rPh>
    <rPh sb="2" eb="5">
      <t>チョウリシ</t>
    </rPh>
    <rPh sb="5" eb="7">
      <t>センモン</t>
    </rPh>
    <rPh sb="7" eb="9">
      <t>ガッコウ</t>
    </rPh>
    <phoneticPr fontId="2"/>
  </si>
  <si>
    <t>ニチエイ調理専門学校</t>
    <rPh sb="4" eb="6">
      <t>チョウリ</t>
    </rPh>
    <rPh sb="6" eb="8">
      <t>センモン</t>
    </rPh>
    <rPh sb="8" eb="10">
      <t>ガッコウ</t>
    </rPh>
    <phoneticPr fontId="2"/>
  </si>
  <si>
    <t>金沢製菓調理福祉専門学校</t>
    <rPh sb="0" eb="2">
      <t>カナザワ</t>
    </rPh>
    <rPh sb="2" eb="4">
      <t>セイカ</t>
    </rPh>
    <rPh sb="4" eb="6">
      <t>チョウリ</t>
    </rPh>
    <rPh sb="6" eb="8">
      <t>フクシ</t>
    </rPh>
    <rPh sb="8" eb="10">
      <t>センモン</t>
    </rPh>
    <rPh sb="10" eb="12">
      <t>ガッコウ</t>
    </rPh>
    <phoneticPr fontId="2"/>
  </si>
  <si>
    <t>○</t>
    <phoneticPr fontId="2"/>
  </si>
  <si>
    <t>○</t>
    <phoneticPr fontId="2"/>
  </si>
  <si>
    <t>○</t>
    <phoneticPr fontId="2"/>
  </si>
  <si>
    <t>東京ベルエポック製菓調理専門学校</t>
    <rPh sb="0" eb="2">
      <t>トウキョウ</t>
    </rPh>
    <rPh sb="8" eb="10">
      <t>セイカ</t>
    </rPh>
    <rPh sb="10" eb="12">
      <t>チョウリ</t>
    </rPh>
    <rPh sb="12" eb="14">
      <t>センモン</t>
    </rPh>
    <rPh sb="14" eb="16">
      <t>ガッコウ</t>
    </rPh>
    <phoneticPr fontId="2"/>
  </si>
  <si>
    <t>安城生活福祉校等専修学校</t>
    <rPh sb="0" eb="2">
      <t>アンジョウ</t>
    </rPh>
    <rPh sb="2" eb="4">
      <t>セイカツ</t>
    </rPh>
    <rPh sb="4" eb="6">
      <t>フクシ</t>
    </rPh>
    <rPh sb="6" eb="8">
      <t>コウトウ</t>
    </rPh>
    <rPh sb="8" eb="10">
      <t>センシュウ</t>
    </rPh>
    <rPh sb="10" eb="12">
      <t>ガッコウ</t>
    </rPh>
    <phoneticPr fontId="2"/>
  </si>
  <si>
    <t>倉吉北高等学校</t>
    <rPh sb="0" eb="2">
      <t>クラヨシ</t>
    </rPh>
    <rPh sb="2" eb="3">
      <t>キタ</t>
    </rPh>
    <rPh sb="3" eb="5">
      <t>コウトウ</t>
    </rPh>
    <rPh sb="5" eb="7">
      <t>ガッコウ</t>
    </rPh>
    <phoneticPr fontId="2"/>
  </si>
  <si>
    <t>○</t>
    <phoneticPr fontId="2"/>
  </si>
  <si>
    <t>国際学院埼玉短期大学</t>
    <rPh sb="0" eb="2">
      <t>コクサイ</t>
    </rPh>
    <rPh sb="2" eb="4">
      <t>ガクイン</t>
    </rPh>
    <rPh sb="4" eb="6">
      <t>サイタマ</t>
    </rPh>
    <rPh sb="6" eb="8">
      <t>タンキ</t>
    </rPh>
    <rPh sb="8" eb="10">
      <t>ダイガク</t>
    </rPh>
    <phoneticPr fontId="2"/>
  </si>
  <si>
    <t>別科</t>
    <rPh sb="0" eb="2">
      <t>ベッカ</t>
    </rPh>
    <phoneticPr fontId="2"/>
  </si>
  <si>
    <t>本科</t>
    <rPh sb="0" eb="2">
      <t>ホンカ</t>
    </rPh>
    <phoneticPr fontId="2"/>
  </si>
  <si>
    <t>専攻科</t>
    <phoneticPr fontId="2"/>
  </si>
  <si>
    <t>短期大学</t>
    <rPh sb="0" eb="2">
      <t>タンキ</t>
    </rPh>
    <rPh sb="2" eb="4">
      <t>ダイガク</t>
    </rPh>
    <phoneticPr fontId="2"/>
  </si>
  <si>
    <t>専攻科</t>
    <rPh sb="0" eb="2">
      <t>センコウ</t>
    </rPh>
    <rPh sb="2" eb="3">
      <t>カ</t>
    </rPh>
    <phoneticPr fontId="2"/>
  </si>
  <si>
    <t>○</t>
    <phoneticPr fontId="2"/>
  </si>
  <si>
    <t>○</t>
    <phoneticPr fontId="2"/>
  </si>
  <si>
    <t>梅花女子大学食文化学部食文化学科</t>
    <rPh sb="0" eb="2">
      <t>バイカ</t>
    </rPh>
    <rPh sb="2" eb="4">
      <t>ジョシ</t>
    </rPh>
    <rPh sb="4" eb="6">
      <t>ダイガク</t>
    </rPh>
    <rPh sb="6" eb="7">
      <t>ショク</t>
    </rPh>
    <rPh sb="7" eb="9">
      <t>ブンカ</t>
    </rPh>
    <rPh sb="9" eb="11">
      <t>ガクブ</t>
    </rPh>
    <rPh sb="11" eb="14">
      <t>ショクブンカ</t>
    </rPh>
    <rPh sb="14" eb="16">
      <t>ガッカ</t>
    </rPh>
    <phoneticPr fontId="2"/>
  </si>
  <si>
    <t>○</t>
    <phoneticPr fontId="2"/>
  </si>
  <si>
    <t>○</t>
    <phoneticPr fontId="2"/>
  </si>
  <si>
    <t>埼玉ベルエポック製菓調理専門学校</t>
    <rPh sb="0" eb="2">
      <t>サイタマ</t>
    </rPh>
    <rPh sb="8" eb="10">
      <t>セイカ</t>
    </rPh>
    <rPh sb="10" eb="12">
      <t>チョウリ</t>
    </rPh>
    <rPh sb="12" eb="14">
      <t>センモン</t>
    </rPh>
    <rPh sb="14" eb="16">
      <t>ガッコウ</t>
    </rPh>
    <phoneticPr fontId="2"/>
  </si>
  <si>
    <t>○</t>
    <phoneticPr fontId="2"/>
  </si>
  <si>
    <t>＊</t>
    <phoneticPr fontId="2"/>
  </si>
  <si>
    <r>
      <t>大阪調理製菓専門学校e</t>
    </r>
    <r>
      <rPr>
        <sz val="11"/>
        <rFont val="ＭＳ 明朝"/>
        <family val="1"/>
        <charset val="128"/>
      </rPr>
      <t>cole UMEDA</t>
    </r>
    <rPh sb="0" eb="2">
      <t>オオサカ</t>
    </rPh>
    <rPh sb="2" eb="4">
      <t>チョウリ</t>
    </rPh>
    <rPh sb="4" eb="6">
      <t>セイカ</t>
    </rPh>
    <rPh sb="6" eb="8">
      <t>センモン</t>
    </rPh>
    <rPh sb="8" eb="10">
      <t>ガッコウ</t>
    </rPh>
    <phoneticPr fontId="2"/>
  </si>
  <si>
    <t>○</t>
    <phoneticPr fontId="2"/>
  </si>
  <si>
    <t>-</t>
    <phoneticPr fontId="2"/>
  </si>
  <si>
    <t>野田鎌田学園杉並高等専修学校</t>
    <rPh sb="0" eb="2">
      <t>ノダ</t>
    </rPh>
    <rPh sb="2" eb="4">
      <t>カマタ</t>
    </rPh>
    <rPh sb="4" eb="6">
      <t>ガクエン</t>
    </rPh>
    <rPh sb="6" eb="8">
      <t>スギナミ</t>
    </rPh>
    <rPh sb="8" eb="10">
      <t>コウトウ</t>
    </rPh>
    <rPh sb="10" eb="12">
      <t>センシュウ</t>
    </rPh>
    <rPh sb="12" eb="14">
      <t>ガッコウ</t>
    </rPh>
    <phoneticPr fontId="2"/>
  </si>
  <si>
    <t>○</t>
    <phoneticPr fontId="2"/>
  </si>
  <si>
    <t>神村学園高等部普通科調理・製菓コース調理専攻</t>
    <rPh sb="0" eb="2">
      <t>カミムラ</t>
    </rPh>
    <rPh sb="2" eb="4">
      <t>ガクエン</t>
    </rPh>
    <rPh sb="4" eb="7">
      <t>コウトウブ</t>
    </rPh>
    <rPh sb="7" eb="10">
      <t>フツウカ</t>
    </rPh>
    <rPh sb="10" eb="12">
      <t>チョウリ</t>
    </rPh>
    <rPh sb="13" eb="15">
      <t>セイカ</t>
    </rPh>
    <rPh sb="18" eb="20">
      <t>チョウリ</t>
    </rPh>
    <rPh sb="20" eb="22">
      <t>センコウ</t>
    </rPh>
    <phoneticPr fontId="2"/>
  </si>
  <si>
    <t>○</t>
    <phoneticPr fontId="2"/>
  </si>
  <si>
    <t>＊</t>
    <phoneticPr fontId="2"/>
  </si>
  <si>
    <t>○</t>
    <phoneticPr fontId="2"/>
  </si>
  <si>
    <t>○</t>
    <phoneticPr fontId="2"/>
  </si>
  <si>
    <t>○</t>
    <phoneticPr fontId="2"/>
  </si>
  <si>
    <t>大学</t>
    <rPh sb="0" eb="2">
      <t>ダイガク</t>
    </rPh>
    <phoneticPr fontId="2"/>
  </si>
  <si>
    <t>○</t>
    <phoneticPr fontId="2"/>
  </si>
  <si>
    <t>青森</t>
    <rPh sb="0" eb="1">
      <t>アオ</t>
    </rPh>
    <rPh sb="1" eb="2">
      <t>モリ</t>
    </rPh>
    <phoneticPr fontId="2"/>
  </si>
  <si>
    <t>岩手</t>
    <rPh sb="0" eb="1">
      <t>イワ</t>
    </rPh>
    <rPh sb="1" eb="2">
      <t>テ</t>
    </rPh>
    <phoneticPr fontId="2"/>
  </si>
  <si>
    <t>宮城</t>
    <rPh sb="0" eb="1">
      <t>ミヤ</t>
    </rPh>
    <rPh sb="1" eb="2">
      <t>シロ</t>
    </rPh>
    <phoneticPr fontId="2"/>
  </si>
  <si>
    <t>秋田</t>
    <rPh sb="0" eb="1">
      <t>アキ</t>
    </rPh>
    <rPh sb="1" eb="2">
      <t>タ</t>
    </rPh>
    <phoneticPr fontId="2"/>
  </si>
  <si>
    <t>山形</t>
    <rPh sb="0" eb="1">
      <t>ヤマ</t>
    </rPh>
    <rPh sb="1" eb="2">
      <t>ケイ</t>
    </rPh>
    <phoneticPr fontId="2"/>
  </si>
  <si>
    <t>福島</t>
    <rPh sb="0" eb="1">
      <t>フク</t>
    </rPh>
    <rPh sb="1" eb="2">
      <t>シマ</t>
    </rPh>
    <phoneticPr fontId="2"/>
  </si>
  <si>
    <t>茨城</t>
    <rPh sb="0" eb="1">
      <t>イバラ</t>
    </rPh>
    <rPh sb="1" eb="2">
      <t>シロ</t>
    </rPh>
    <phoneticPr fontId="2"/>
  </si>
  <si>
    <t>栃木</t>
    <rPh sb="0" eb="1">
      <t>トチ</t>
    </rPh>
    <rPh sb="1" eb="2">
      <t>キ</t>
    </rPh>
    <phoneticPr fontId="2"/>
  </si>
  <si>
    <t>群馬</t>
    <rPh sb="0" eb="1">
      <t>グン</t>
    </rPh>
    <rPh sb="1" eb="2">
      <t>ウマ</t>
    </rPh>
    <phoneticPr fontId="2"/>
  </si>
  <si>
    <t>埼玉</t>
    <rPh sb="0" eb="1">
      <t>サキ</t>
    </rPh>
    <rPh sb="1" eb="2">
      <t>タマ</t>
    </rPh>
    <phoneticPr fontId="2"/>
  </si>
  <si>
    <t>千葉</t>
    <rPh sb="0" eb="1">
      <t>セン</t>
    </rPh>
    <rPh sb="1" eb="2">
      <t>ハ</t>
    </rPh>
    <phoneticPr fontId="2"/>
  </si>
  <si>
    <t>新潟</t>
    <rPh sb="0" eb="1">
      <t>シン</t>
    </rPh>
    <rPh sb="1" eb="2">
      <t>カタ</t>
    </rPh>
    <phoneticPr fontId="2"/>
  </si>
  <si>
    <t>山梨</t>
    <rPh sb="0" eb="1">
      <t>ヤマ</t>
    </rPh>
    <rPh sb="1" eb="2">
      <t>ナシ</t>
    </rPh>
    <phoneticPr fontId="2"/>
  </si>
  <si>
    <t>長野</t>
    <rPh sb="0" eb="1">
      <t>チョウ</t>
    </rPh>
    <rPh sb="1" eb="2">
      <t>ノ</t>
    </rPh>
    <phoneticPr fontId="2"/>
  </si>
  <si>
    <t>東京</t>
    <rPh sb="0" eb="1">
      <t>ヒガシ</t>
    </rPh>
    <rPh sb="1" eb="2">
      <t>キョウ</t>
    </rPh>
    <phoneticPr fontId="2"/>
  </si>
  <si>
    <t>小計</t>
    <rPh sb="0" eb="1">
      <t>ショウ</t>
    </rPh>
    <rPh sb="1" eb="2">
      <t>ケイ</t>
    </rPh>
    <phoneticPr fontId="2"/>
  </si>
  <si>
    <t>富山</t>
    <rPh sb="0" eb="1">
      <t>トミ</t>
    </rPh>
    <rPh sb="1" eb="2">
      <t>ヤマ</t>
    </rPh>
    <phoneticPr fontId="2"/>
  </si>
  <si>
    <t>石川</t>
    <rPh sb="0" eb="1">
      <t>イシ</t>
    </rPh>
    <rPh sb="1" eb="2">
      <t>カワ</t>
    </rPh>
    <phoneticPr fontId="2"/>
  </si>
  <si>
    <t>福井</t>
    <rPh sb="0" eb="1">
      <t>フク</t>
    </rPh>
    <rPh sb="1" eb="2">
      <t>セイ</t>
    </rPh>
    <phoneticPr fontId="2"/>
  </si>
  <si>
    <t>岐阜</t>
    <rPh sb="0" eb="1">
      <t>チマタ</t>
    </rPh>
    <rPh sb="1" eb="2">
      <t>ユタカ</t>
    </rPh>
    <phoneticPr fontId="2"/>
  </si>
  <si>
    <t>静岡</t>
    <rPh sb="0" eb="1">
      <t>セイ</t>
    </rPh>
    <rPh sb="1" eb="2">
      <t>オカ</t>
    </rPh>
    <phoneticPr fontId="2"/>
  </si>
  <si>
    <t>愛知</t>
    <rPh sb="0" eb="1">
      <t>アイ</t>
    </rPh>
    <rPh sb="1" eb="2">
      <t>チ</t>
    </rPh>
    <phoneticPr fontId="2"/>
  </si>
  <si>
    <t>三重</t>
    <rPh sb="0" eb="1">
      <t>サン</t>
    </rPh>
    <rPh sb="1" eb="2">
      <t>ジュウ</t>
    </rPh>
    <phoneticPr fontId="2"/>
  </si>
  <si>
    <t>滋賀</t>
    <rPh sb="0" eb="1">
      <t>シゲル</t>
    </rPh>
    <rPh sb="1" eb="2">
      <t>ガ</t>
    </rPh>
    <phoneticPr fontId="2"/>
  </si>
  <si>
    <t>京都</t>
    <rPh sb="0" eb="1">
      <t>キョウ</t>
    </rPh>
    <rPh sb="1" eb="2">
      <t>ミヤコ</t>
    </rPh>
    <phoneticPr fontId="2"/>
  </si>
  <si>
    <t>大阪</t>
    <rPh sb="0" eb="1">
      <t>ダイ</t>
    </rPh>
    <rPh sb="1" eb="2">
      <t>サカ</t>
    </rPh>
    <phoneticPr fontId="2"/>
  </si>
  <si>
    <t>兵庫</t>
    <rPh sb="0" eb="1">
      <t>ヘイ</t>
    </rPh>
    <rPh sb="1" eb="2">
      <t>コ</t>
    </rPh>
    <phoneticPr fontId="2"/>
  </si>
  <si>
    <t>奈良</t>
    <rPh sb="0" eb="1">
      <t>ナ</t>
    </rPh>
    <rPh sb="1" eb="2">
      <t>リョウ</t>
    </rPh>
    <phoneticPr fontId="2"/>
  </si>
  <si>
    <t>鳥取</t>
    <rPh sb="0" eb="1">
      <t>トリ</t>
    </rPh>
    <rPh sb="1" eb="2">
      <t>トリ</t>
    </rPh>
    <phoneticPr fontId="2"/>
  </si>
  <si>
    <t>島根</t>
    <rPh sb="0" eb="1">
      <t>シマ</t>
    </rPh>
    <rPh sb="1" eb="2">
      <t>ネ</t>
    </rPh>
    <phoneticPr fontId="2"/>
  </si>
  <si>
    <t>岡山</t>
    <rPh sb="0" eb="1">
      <t>オカ</t>
    </rPh>
    <rPh sb="1" eb="2">
      <t>ヤマ</t>
    </rPh>
    <phoneticPr fontId="2"/>
  </si>
  <si>
    <t>広島</t>
    <rPh sb="0" eb="1">
      <t>ヒロ</t>
    </rPh>
    <rPh sb="1" eb="2">
      <t>シマ</t>
    </rPh>
    <phoneticPr fontId="2"/>
  </si>
  <si>
    <t>山口</t>
    <rPh sb="0" eb="1">
      <t>ヤマ</t>
    </rPh>
    <rPh sb="1" eb="2">
      <t>クチ</t>
    </rPh>
    <phoneticPr fontId="2"/>
  </si>
  <si>
    <t>徳島</t>
    <rPh sb="0" eb="1">
      <t>トク</t>
    </rPh>
    <rPh sb="1" eb="2">
      <t>シマ</t>
    </rPh>
    <phoneticPr fontId="2"/>
  </si>
  <si>
    <t>香川</t>
    <rPh sb="0" eb="1">
      <t>カオリ</t>
    </rPh>
    <rPh sb="1" eb="2">
      <t>カワ</t>
    </rPh>
    <phoneticPr fontId="2"/>
  </si>
  <si>
    <t>愛媛</t>
    <rPh sb="0" eb="1">
      <t>アイ</t>
    </rPh>
    <rPh sb="1" eb="2">
      <t>ヒメ</t>
    </rPh>
    <phoneticPr fontId="2"/>
  </si>
  <si>
    <t>高知</t>
    <rPh sb="0" eb="1">
      <t>タカ</t>
    </rPh>
    <rPh sb="1" eb="2">
      <t>チ</t>
    </rPh>
    <phoneticPr fontId="2"/>
  </si>
  <si>
    <t>福岡</t>
    <rPh sb="0" eb="1">
      <t>フク</t>
    </rPh>
    <rPh sb="1" eb="2">
      <t>オカ</t>
    </rPh>
    <phoneticPr fontId="2"/>
  </si>
  <si>
    <t>佐賀</t>
    <rPh sb="0" eb="1">
      <t>サ</t>
    </rPh>
    <rPh sb="1" eb="2">
      <t>ガ</t>
    </rPh>
    <phoneticPr fontId="2"/>
  </si>
  <si>
    <t>長崎</t>
    <rPh sb="0" eb="1">
      <t>チョウ</t>
    </rPh>
    <rPh sb="1" eb="2">
      <t>ザキ</t>
    </rPh>
    <phoneticPr fontId="2"/>
  </si>
  <si>
    <t>熊本</t>
    <rPh sb="0" eb="1">
      <t>クマ</t>
    </rPh>
    <rPh sb="1" eb="2">
      <t>ホン</t>
    </rPh>
    <phoneticPr fontId="2"/>
  </si>
  <si>
    <t>大分</t>
    <rPh sb="0" eb="1">
      <t>ダイ</t>
    </rPh>
    <rPh sb="1" eb="2">
      <t>ブン</t>
    </rPh>
    <phoneticPr fontId="2"/>
  </si>
  <si>
    <t>宮崎</t>
    <rPh sb="0" eb="1">
      <t>ミヤ</t>
    </rPh>
    <rPh sb="1" eb="2">
      <t>ザキ</t>
    </rPh>
    <phoneticPr fontId="2"/>
  </si>
  <si>
    <t>沖縄</t>
    <rPh sb="0" eb="1">
      <t>オキ</t>
    </rPh>
    <rPh sb="1" eb="2">
      <t>ナワ</t>
    </rPh>
    <phoneticPr fontId="2"/>
  </si>
  <si>
    <t xml:space="preserve">注) 1 専修学校の課程の併設による再掲を含む。 </t>
    <phoneticPr fontId="2"/>
  </si>
  <si>
    <t>注) 2 短期大学の課程の併設による再掲を含む。</t>
    <phoneticPr fontId="2"/>
  </si>
  <si>
    <t>資料) 公益社団法人 全国調理師養成施設協会</t>
    <rPh sb="0" eb="2">
      <t>シリョウ</t>
    </rPh>
    <rPh sb="4" eb="6">
      <t>コウエキ</t>
    </rPh>
    <rPh sb="6" eb="10">
      <t>シャダンホウジン</t>
    </rPh>
    <rPh sb="11" eb="16">
      <t>ゼンコクチョウリシ</t>
    </rPh>
    <rPh sb="16" eb="18">
      <t>ヨウセイ</t>
    </rPh>
    <rPh sb="18" eb="20">
      <t>シセツ</t>
    </rPh>
    <rPh sb="20" eb="22">
      <t>キョウカイ</t>
    </rPh>
    <phoneticPr fontId="2"/>
  </si>
  <si>
    <t>※注)１</t>
    <rPh sb="1" eb="2">
      <t>チュウ</t>
    </rPh>
    <phoneticPr fontId="2"/>
  </si>
  <si>
    <t>※注)２</t>
    <rPh sb="1" eb="2">
      <t>チュウ</t>
    </rPh>
    <phoneticPr fontId="2"/>
  </si>
  <si>
    <t>宮島学園北海道調理師専門学校</t>
    <rPh sb="0" eb="2">
      <t>ミヤジマ</t>
    </rPh>
    <rPh sb="2" eb="4">
      <t>ガクエン</t>
    </rPh>
    <rPh sb="4" eb="7">
      <t>ホッカイドウ</t>
    </rPh>
    <rPh sb="7" eb="10">
      <t>チョウリシ</t>
    </rPh>
    <rPh sb="10" eb="14">
      <t>センモンガッコウ</t>
    </rPh>
    <phoneticPr fontId="2"/>
  </si>
  <si>
    <t>函館大妻高等学校食物健康科</t>
    <rPh sb="0" eb="2">
      <t>ハコダテ</t>
    </rPh>
    <rPh sb="2" eb="4">
      <t>オオツマ</t>
    </rPh>
    <rPh sb="4" eb="6">
      <t>コウトウ</t>
    </rPh>
    <rPh sb="6" eb="8">
      <t>ガッコウ</t>
    </rPh>
    <rPh sb="8" eb="10">
      <t>ショクモツ</t>
    </rPh>
    <rPh sb="10" eb="12">
      <t>ケンコウ</t>
    </rPh>
    <rPh sb="12" eb="13">
      <t>カ</t>
    </rPh>
    <phoneticPr fontId="2"/>
  </si>
  <si>
    <t>北斗文化学園インターナショナル調理技術専門学校調理師学科</t>
    <rPh sb="0" eb="2">
      <t>ホクト</t>
    </rPh>
    <rPh sb="2" eb="4">
      <t>ブンカ</t>
    </rPh>
    <rPh sb="4" eb="6">
      <t>ガクエン</t>
    </rPh>
    <rPh sb="15" eb="17">
      <t>チョウリ</t>
    </rPh>
    <rPh sb="17" eb="19">
      <t>ギジュツ</t>
    </rPh>
    <rPh sb="19" eb="21">
      <t>センモン</t>
    </rPh>
    <rPh sb="21" eb="23">
      <t>ガッコウ</t>
    </rPh>
    <rPh sb="23" eb="26">
      <t>チョウリシ</t>
    </rPh>
    <rPh sb="26" eb="28">
      <t>ガッカ</t>
    </rPh>
    <phoneticPr fontId="2"/>
  </si>
  <si>
    <t>岩手県立大船渡農業高等学校食物文化科</t>
    <rPh sb="0" eb="2">
      <t>イワテ</t>
    </rPh>
    <rPh sb="2" eb="4">
      <t>ケンリツ</t>
    </rPh>
    <rPh sb="4" eb="7">
      <t>オオフナト</t>
    </rPh>
    <rPh sb="7" eb="9">
      <t>ノウギョウ</t>
    </rPh>
    <rPh sb="9" eb="13">
      <t>コウトウガッコウ</t>
    </rPh>
    <rPh sb="13" eb="15">
      <t>ショクモツ</t>
    </rPh>
    <rPh sb="15" eb="17">
      <t>ブンカ</t>
    </rPh>
    <rPh sb="17" eb="18">
      <t>カ</t>
    </rPh>
    <phoneticPr fontId="2"/>
  </si>
  <si>
    <t>盛岡誠桜高等学校食物調理科</t>
    <rPh sb="0" eb="2">
      <t>モリオカ</t>
    </rPh>
    <rPh sb="2" eb="3">
      <t>マコト</t>
    </rPh>
    <rPh sb="3" eb="4">
      <t>サクラ</t>
    </rPh>
    <rPh sb="4" eb="6">
      <t>コウトウ</t>
    </rPh>
    <rPh sb="6" eb="8">
      <t>ガッコウ</t>
    </rPh>
    <rPh sb="8" eb="10">
      <t>ショクモツ</t>
    </rPh>
    <rPh sb="10" eb="12">
      <t>チョウリ</t>
    </rPh>
    <rPh sb="12" eb="13">
      <t>カ</t>
    </rPh>
    <phoneticPr fontId="2"/>
  </si>
  <si>
    <t>晃陽看護栄養専門学校調理師学科</t>
    <rPh sb="0" eb="1">
      <t>コウ</t>
    </rPh>
    <rPh sb="1" eb="2">
      <t>ヨウ</t>
    </rPh>
    <rPh sb="2" eb="4">
      <t>カンゴ</t>
    </rPh>
    <rPh sb="4" eb="6">
      <t>エイヨウ</t>
    </rPh>
    <rPh sb="6" eb="8">
      <t>センモン</t>
    </rPh>
    <rPh sb="8" eb="10">
      <t>ガッコウ</t>
    </rPh>
    <rPh sb="10" eb="13">
      <t>チョウリシ</t>
    </rPh>
    <rPh sb="13" eb="14">
      <t>ガク</t>
    </rPh>
    <rPh sb="14" eb="15">
      <t>カ</t>
    </rPh>
    <phoneticPr fontId="2"/>
  </si>
  <si>
    <t>つくば栄養医療調理製菓専門学校</t>
    <rPh sb="3" eb="5">
      <t>エイヨウ</t>
    </rPh>
    <rPh sb="5" eb="7">
      <t>イリョウ</t>
    </rPh>
    <rPh sb="7" eb="9">
      <t>チョウリ</t>
    </rPh>
    <rPh sb="9" eb="11">
      <t>セイカ</t>
    </rPh>
    <rPh sb="11" eb="13">
      <t>センモン</t>
    </rPh>
    <rPh sb="13" eb="15">
      <t>ガッコウ</t>
    </rPh>
    <phoneticPr fontId="2"/>
  </si>
  <si>
    <t>国際ＴＢＣ調理・パティシエ専門学校</t>
    <rPh sb="0" eb="2">
      <t>コクサイ</t>
    </rPh>
    <rPh sb="5" eb="7">
      <t>チョウリ</t>
    </rPh>
    <rPh sb="13" eb="15">
      <t>センモン</t>
    </rPh>
    <rPh sb="15" eb="17">
      <t>ガッコウ</t>
    </rPh>
    <phoneticPr fontId="2"/>
  </si>
  <si>
    <t>国際テクニカル調理製菓専門学校</t>
    <rPh sb="0" eb="2">
      <t>コクサイ</t>
    </rPh>
    <rPh sb="7" eb="9">
      <t>チョウリ</t>
    </rPh>
    <rPh sb="9" eb="11">
      <t>セイカ</t>
    </rPh>
    <rPh sb="11" eb="13">
      <t>センモン</t>
    </rPh>
    <rPh sb="13" eb="15">
      <t>ガッコウ</t>
    </rPh>
    <phoneticPr fontId="2"/>
  </si>
  <si>
    <t>北海道三笠高等学校食物調理科</t>
    <rPh sb="0" eb="3">
      <t>ホッカイドウ</t>
    </rPh>
    <rPh sb="3" eb="5">
      <t>ミカサ</t>
    </rPh>
    <rPh sb="5" eb="7">
      <t>コウトウ</t>
    </rPh>
    <rPh sb="7" eb="9">
      <t>ガッコウ</t>
    </rPh>
    <rPh sb="9" eb="11">
      <t>ショクモツ</t>
    </rPh>
    <rPh sb="11" eb="13">
      <t>チョウリ</t>
    </rPh>
    <rPh sb="13" eb="14">
      <t>カ</t>
    </rPh>
    <phoneticPr fontId="2"/>
  </si>
  <si>
    <t>花咲徳栄高等学校食育実践科</t>
    <rPh sb="0" eb="2">
      <t>ハナサキ</t>
    </rPh>
    <rPh sb="2" eb="3">
      <t>トク</t>
    </rPh>
    <rPh sb="3" eb="4">
      <t>サカエ</t>
    </rPh>
    <rPh sb="4" eb="6">
      <t>コウトウ</t>
    </rPh>
    <rPh sb="6" eb="8">
      <t>ガッコウ</t>
    </rPh>
    <rPh sb="8" eb="10">
      <t>ショクイク</t>
    </rPh>
    <rPh sb="10" eb="12">
      <t>ジッセン</t>
    </rPh>
    <rPh sb="12" eb="13">
      <t>カ</t>
    </rPh>
    <phoneticPr fontId="2"/>
  </si>
  <si>
    <t>千葉県立安房拓心高等学校総合学科調理系列</t>
    <rPh sb="0" eb="2">
      <t>チバ</t>
    </rPh>
    <rPh sb="2" eb="4">
      <t>ケンリツ</t>
    </rPh>
    <rPh sb="4" eb="6">
      <t>アワ</t>
    </rPh>
    <rPh sb="6" eb="7">
      <t>タク</t>
    </rPh>
    <rPh sb="7" eb="8">
      <t>シン</t>
    </rPh>
    <rPh sb="8" eb="12">
      <t>コウトウガッコウ</t>
    </rPh>
    <rPh sb="12" eb="14">
      <t>ソウゴウ</t>
    </rPh>
    <rPh sb="14" eb="16">
      <t>ガッカ</t>
    </rPh>
    <rPh sb="16" eb="18">
      <t>チョウリ</t>
    </rPh>
    <rPh sb="18" eb="20">
      <t>ケイレツ</t>
    </rPh>
    <phoneticPr fontId="2"/>
  </si>
  <si>
    <t>香川栄養専門学校</t>
    <rPh sb="0" eb="2">
      <t>カガワ</t>
    </rPh>
    <rPh sb="2" eb="4">
      <t>エイヨウ</t>
    </rPh>
    <rPh sb="4" eb="6">
      <t>センモン</t>
    </rPh>
    <rPh sb="6" eb="8">
      <t>ガッコウ</t>
    </rPh>
    <phoneticPr fontId="2"/>
  </si>
  <si>
    <t>東京聖栄大学附属調理師専門学校</t>
    <rPh sb="0" eb="2">
      <t>トウキョウ</t>
    </rPh>
    <rPh sb="2" eb="3">
      <t>セイ</t>
    </rPh>
    <rPh sb="3" eb="4">
      <t>エイ</t>
    </rPh>
    <rPh sb="4" eb="6">
      <t>ダイガク</t>
    </rPh>
    <rPh sb="6" eb="8">
      <t>フゾク</t>
    </rPh>
    <rPh sb="8" eb="11">
      <t>チョウリシ</t>
    </rPh>
    <rPh sb="11" eb="13">
      <t>センモン</t>
    </rPh>
    <rPh sb="13" eb="15">
      <t>ガッコウ</t>
    </rPh>
    <phoneticPr fontId="2"/>
  </si>
  <si>
    <t>東京調理製菓専門学校</t>
    <rPh sb="0" eb="2">
      <t>トウキョウ</t>
    </rPh>
    <rPh sb="2" eb="4">
      <t>チョウリ</t>
    </rPh>
    <rPh sb="4" eb="6">
      <t>セイカ</t>
    </rPh>
    <rPh sb="6" eb="8">
      <t>センモン</t>
    </rPh>
    <rPh sb="8" eb="10">
      <t>ガッコウ</t>
    </rPh>
    <phoneticPr fontId="2"/>
  </si>
  <si>
    <t>二葉栄養専門学校調理師科調理実践科</t>
    <rPh sb="0" eb="2">
      <t>フタバ</t>
    </rPh>
    <rPh sb="2" eb="4">
      <t>エイヨウ</t>
    </rPh>
    <rPh sb="4" eb="6">
      <t>センモン</t>
    </rPh>
    <rPh sb="6" eb="8">
      <t>ガッコウ</t>
    </rPh>
    <rPh sb="8" eb="12">
      <t>チョウリシカ</t>
    </rPh>
    <rPh sb="12" eb="14">
      <t>チョウリ</t>
    </rPh>
    <rPh sb="14" eb="16">
      <t>ジッセン</t>
    </rPh>
    <rPh sb="16" eb="17">
      <t>カ</t>
    </rPh>
    <phoneticPr fontId="2"/>
  </si>
  <si>
    <t>東京多摩調理製菓専門学校</t>
    <rPh sb="0" eb="2">
      <t>トウキョウ</t>
    </rPh>
    <rPh sb="2" eb="4">
      <t>タマ</t>
    </rPh>
    <rPh sb="4" eb="6">
      <t>チョウリ</t>
    </rPh>
    <rPh sb="6" eb="8">
      <t>セイカ</t>
    </rPh>
    <rPh sb="8" eb="10">
      <t>センモン</t>
    </rPh>
    <rPh sb="10" eb="12">
      <t>ガッコウ</t>
    </rPh>
    <phoneticPr fontId="2"/>
  </si>
  <si>
    <t>華調理製菓専門学校</t>
    <rPh sb="0" eb="1">
      <t>ハナ</t>
    </rPh>
    <rPh sb="1" eb="3">
      <t>チョウリ</t>
    </rPh>
    <rPh sb="3" eb="5">
      <t>セイカ</t>
    </rPh>
    <rPh sb="5" eb="7">
      <t>センモン</t>
    </rPh>
    <rPh sb="7" eb="9">
      <t>ガッコウ</t>
    </rPh>
    <phoneticPr fontId="2"/>
  </si>
  <si>
    <t>東京都立葛飾ろう学校高等部専攻科生産システム類型食物系</t>
    <rPh sb="0" eb="2">
      <t>トウキョウ</t>
    </rPh>
    <rPh sb="2" eb="4">
      <t>トリツ</t>
    </rPh>
    <rPh sb="4" eb="6">
      <t>カツシカ</t>
    </rPh>
    <rPh sb="8" eb="10">
      <t>ガッコウ</t>
    </rPh>
    <rPh sb="10" eb="13">
      <t>コウトウブ</t>
    </rPh>
    <rPh sb="13" eb="15">
      <t>センコウ</t>
    </rPh>
    <rPh sb="15" eb="16">
      <t>カ</t>
    </rPh>
    <rPh sb="16" eb="18">
      <t>セイサン</t>
    </rPh>
    <rPh sb="22" eb="24">
      <t>ルイケイ</t>
    </rPh>
    <rPh sb="24" eb="26">
      <t>ショクモツ</t>
    </rPh>
    <rPh sb="26" eb="27">
      <t>ケイ</t>
    </rPh>
    <phoneticPr fontId="2"/>
  </si>
  <si>
    <t>○</t>
    <phoneticPr fontId="2"/>
  </si>
  <si>
    <t>日本調理アカデミー調理師養成科</t>
    <rPh sb="0" eb="2">
      <t>ニホン</t>
    </rPh>
    <rPh sb="2" eb="4">
      <t>チョウリ</t>
    </rPh>
    <rPh sb="9" eb="12">
      <t>チョウリシ</t>
    </rPh>
    <rPh sb="12" eb="15">
      <t>ヨウセイカ</t>
    </rPh>
    <phoneticPr fontId="2"/>
  </si>
  <si>
    <t>山手調理製菓専門学校</t>
    <rPh sb="0" eb="2">
      <t>ヤマテ</t>
    </rPh>
    <rPh sb="2" eb="4">
      <t>チョウリ</t>
    </rPh>
    <rPh sb="4" eb="6">
      <t>セイカ</t>
    </rPh>
    <rPh sb="6" eb="8">
      <t>センモン</t>
    </rPh>
    <rPh sb="8" eb="10">
      <t>ガッコウ</t>
    </rPh>
    <phoneticPr fontId="2"/>
  </si>
  <si>
    <t>東京すし和食調理専門学校</t>
    <rPh sb="0" eb="2">
      <t>トウキョウ</t>
    </rPh>
    <rPh sb="4" eb="6">
      <t>ワショク</t>
    </rPh>
    <rPh sb="6" eb="8">
      <t>チョウリ</t>
    </rPh>
    <rPh sb="8" eb="10">
      <t>センモン</t>
    </rPh>
    <rPh sb="10" eb="12">
      <t>ガッコウ</t>
    </rPh>
    <phoneticPr fontId="2"/>
  </si>
  <si>
    <t>横浜調理師専門学校</t>
    <rPh sb="0" eb="2">
      <t>ヨコハマ</t>
    </rPh>
    <rPh sb="2" eb="5">
      <t>チョウリシ</t>
    </rPh>
    <rPh sb="5" eb="7">
      <t>センモン</t>
    </rPh>
    <rPh sb="7" eb="9">
      <t>ガッコウ</t>
    </rPh>
    <phoneticPr fontId="2"/>
  </si>
  <si>
    <t>北陸食育フードカレッジ</t>
    <rPh sb="0" eb="2">
      <t>ホクリク</t>
    </rPh>
    <rPh sb="2" eb="4">
      <t>ショクイク</t>
    </rPh>
    <phoneticPr fontId="2"/>
  </si>
  <si>
    <t>天谷調理製菓専門学校</t>
    <rPh sb="0" eb="2">
      <t>アマヤ</t>
    </rPh>
    <rPh sb="2" eb="4">
      <t>チョウリ</t>
    </rPh>
    <rPh sb="4" eb="6">
      <t>セイカ</t>
    </rPh>
    <rPh sb="6" eb="8">
      <t>センモン</t>
    </rPh>
    <rPh sb="8" eb="10">
      <t>ガッコウ</t>
    </rPh>
    <phoneticPr fontId="2"/>
  </si>
  <si>
    <t>城南高等専修学校調理科</t>
    <rPh sb="0" eb="2">
      <t>ジョウナン</t>
    </rPh>
    <rPh sb="2" eb="4">
      <t>コウトウ</t>
    </rPh>
    <rPh sb="4" eb="6">
      <t>センシュウ</t>
    </rPh>
    <rPh sb="6" eb="8">
      <t>ガッコウ</t>
    </rPh>
    <rPh sb="8" eb="10">
      <t>チョウリ</t>
    </rPh>
    <rPh sb="10" eb="11">
      <t>カ</t>
    </rPh>
    <phoneticPr fontId="2"/>
  </si>
  <si>
    <t>中央調理製菓専門学校静岡校　　</t>
    <rPh sb="0" eb="4">
      <t>チュウオウチョウリ</t>
    </rPh>
    <rPh sb="4" eb="6">
      <t>セイカ</t>
    </rPh>
    <rPh sb="6" eb="8">
      <t>センモン</t>
    </rPh>
    <rPh sb="8" eb="10">
      <t>ガッコウ</t>
    </rPh>
    <rPh sb="10" eb="12">
      <t>シズオカ</t>
    </rPh>
    <rPh sb="12" eb="13">
      <t>コウ</t>
    </rPh>
    <phoneticPr fontId="2"/>
  </si>
  <si>
    <t>愛知県立岩津高等学校調理国際科</t>
    <rPh sb="0" eb="2">
      <t>アイチ</t>
    </rPh>
    <rPh sb="2" eb="4">
      <t>ケンリツ</t>
    </rPh>
    <rPh sb="4" eb="6">
      <t>イワツ</t>
    </rPh>
    <rPh sb="6" eb="10">
      <t>コウトウガッコウ</t>
    </rPh>
    <rPh sb="10" eb="12">
      <t>チョウリ</t>
    </rPh>
    <rPh sb="12" eb="14">
      <t>コクサイ</t>
    </rPh>
    <rPh sb="14" eb="15">
      <t>カ</t>
    </rPh>
    <phoneticPr fontId="2"/>
  </si>
  <si>
    <t>修文女子高等学校食物調理科</t>
    <rPh sb="0" eb="1">
      <t>シュウ</t>
    </rPh>
    <rPh sb="1" eb="2">
      <t>ブン</t>
    </rPh>
    <rPh sb="2" eb="4">
      <t>ジョシ</t>
    </rPh>
    <rPh sb="4" eb="6">
      <t>コウトウ</t>
    </rPh>
    <rPh sb="6" eb="8">
      <t>ガッコウ</t>
    </rPh>
    <rPh sb="8" eb="10">
      <t>ショクモツ</t>
    </rPh>
    <rPh sb="10" eb="13">
      <t>チョウリカ</t>
    </rPh>
    <phoneticPr fontId="2"/>
  </si>
  <si>
    <t>名古屋辻学園調理専門学校</t>
    <rPh sb="0" eb="3">
      <t>ナゴヤ</t>
    </rPh>
    <rPh sb="3" eb="4">
      <t>ツジ</t>
    </rPh>
    <rPh sb="4" eb="6">
      <t>ガクエン</t>
    </rPh>
    <rPh sb="6" eb="8">
      <t>チョウリ</t>
    </rPh>
    <rPh sb="8" eb="10">
      <t>センモン</t>
    </rPh>
    <rPh sb="10" eb="12">
      <t>ガッコウ</t>
    </rPh>
    <phoneticPr fontId="2"/>
  </si>
  <si>
    <t>大阪市立咲くやこの花高等学校調理コース</t>
    <rPh sb="0" eb="2">
      <t>オオサカ</t>
    </rPh>
    <rPh sb="2" eb="4">
      <t>シリツ</t>
    </rPh>
    <rPh sb="4" eb="5">
      <t>サ</t>
    </rPh>
    <rPh sb="9" eb="10">
      <t>ハナ</t>
    </rPh>
    <rPh sb="10" eb="12">
      <t>コウトウ</t>
    </rPh>
    <rPh sb="12" eb="14">
      <t>ガッコウ</t>
    </rPh>
    <rPh sb="14" eb="16">
      <t>チョウリ</t>
    </rPh>
    <phoneticPr fontId="2"/>
  </si>
  <si>
    <t>大阪成蹊短期大学調理・製菓学科調理コース</t>
    <rPh sb="0" eb="2">
      <t>オオサカ</t>
    </rPh>
    <rPh sb="2" eb="4">
      <t>セイケイ</t>
    </rPh>
    <rPh sb="4" eb="6">
      <t>タンキ</t>
    </rPh>
    <rPh sb="6" eb="8">
      <t>ダイガク</t>
    </rPh>
    <rPh sb="8" eb="10">
      <t>チョウリ</t>
    </rPh>
    <rPh sb="11" eb="13">
      <t>セイカ</t>
    </rPh>
    <rPh sb="13" eb="15">
      <t>ガッカ</t>
    </rPh>
    <rPh sb="15" eb="17">
      <t>チョウリ</t>
    </rPh>
    <phoneticPr fontId="2"/>
  </si>
  <si>
    <t>奈良県立磯城野高等学校フードデザイン科シェフコース</t>
    <rPh sb="0" eb="2">
      <t>ナラ</t>
    </rPh>
    <rPh sb="2" eb="4">
      <t>ケンリツ</t>
    </rPh>
    <rPh sb="4" eb="5">
      <t>イソ</t>
    </rPh>
    <rPh sb="5" eb="6">
      <t>シロ</t>
    </rPh>
    <rPh sb="6" eb="7">
      <t>ノ</t>
    </rPh>
    <rPh sb="7" eb="11">
      <t>コウトウガッコウ</t>
    </rPh>
    <rPh sb="18" eb="19">
      <t>カ</t>
    </rPh>
    <phoneticPr fontId="2"/>
  </si>
  <si>
    <t>松江栄養調理製菓専門学校調理師科</t>
    <rPh sb="0" eb="2">
      <t>マツエ</t>
    </rPh>
    <rPh sb="2" eb="4">
      <t>エイヨウ</t>
    </rPh>
    <rPh sb="4" eb="6">
      <t>チョウリ</t>
    </rPh>
    <rPh sb="6" eb="8">
      <t>セイカ</t>
    </rPh>
    <rPh sb="8" eb="10">
      <t>センモン</t>
    </rPh>
    <rPh sb="10" eb="12">
      <t>ガッコウ</t>
    </rPh>
    <rPh sb="12" eb="16">
      <t>チョウリシカ</t>
    </rPh>
    <phoneticPr fontId="2"/>
  </si>
  <si>
    <t>広島酔心調理製菓専門学校</t>
    <rPh sb="0" eb="2">
      <t>ヒロシマ</t>
    </rPh>
    <rPh sb="2" eb="3">
      <t>ヨ</t>
    </rPh>
    <rPh sb="3" eb="4">
      <t>ココロ</t>
    </rPh>
    <rPh sb="4" eb="6">
      <t>チョウリ</t>
    </rPh>
    <rPh sb="6" eb="8">
      <t>セイカ</t>
    </rPh>
    <rPh sb="8" eb="10">
      <t>センモン</t>
    </rPh>
    <rPh sb="10" eb="12">
      <t>ガッコウ</t>
    </rPh>
    <phoneticPr fontId="2"/>
  </si>
  <si>
    <t>山陽女子短期大学食物栄養学科栄養調理コース</t>
    <rPh sb="0" eb="2">
      <t>サンヨウ</t>
    </rPh>
    <rPh sb="2" eb="4">
      <t>ジョシ</t>
    </rPh>
    <rPh sb="4" eb="6">
      <t>タンキ</t>
    </rPh>
    <rPh sb="6" eb="8">
      <t>ダイガク</t>
    </rPh>
    <rPh sb="8" eb="10">
      <t>ショクモツ</t>
    </rPh>
    <rPh sb="10" eb="12">
      <t>エイヨウ</t>
    </rPh>
    <rPh sb="12" eb="14">
      <t>ガッカ</t>
    </rPh>
    <rPh sb="14" eb="16">
      <t>エイヨウ</t>
    </rPh>
    <rPh sb="16" eb="18">
      <t>チョウリ</t>
    </rPh>
    <phoneticPr fontId="2"/>
  </si>
  <si>
    <t>山口調理製菓専門学校</t>
    <rPh sb="0" eb="2">
      <t>ヤマグチ</t>
    </rPh>
    <rPh sb="2" eb="4">
      <t>チョウリ</t>
    </rPh>
    <rPh sb="4" eb="6">
      <t>セイカ</t>
    </rPh>
    <rPh sb="6" eb="8">
      <t>センモン</t>
    </rPh>
    <rPh sb="8" eb="10">
      <t>ガッコウ</t>
    </rPh>
    <phoneticPr fontId="2"/>
  </si>
  <si>
    <t>香川県立観音寺中央高等学校総合学科食物系列</t>
    <rPh sb="0" eb="2">
      <t>カガワ</t>
    </rPh>
    <rPh sb="2" eb="4">
      <t>ケンリツ</t>
    </rPh>
    <rPh sb="4" eb="7">
      <t>カンオンジ</t>
    </rPh>
    <rPh sb="7" eb="9">
      <t>チュウオウ</t>
    </rPh>
    <rPh sb="9" eb="11">
      <t>コウトウ</t>
    </rPh>
    <rPh sb="11" eb="13">
      <t>ガッコウ</t>
    </rPh>
    <rPh sb="13" eb="15">
      <t>ソウゴウ</t>
    </rPh>
    <rPh sb="15" eb="16">
      <t>ガク</t>
    </rPh>
    <rPh sb="16" eb="17">
      <t>カ</t>
    </rPh>
    <rPh sb="17" eb="19">
      <t>ショクモツ</t>
    </rPh>
    <rPh sb="19" eb="21">
      <t>ケイレツ</t>
    </rPh>
    <phoneticPr fontId="2"/>
  </si>
  <si>
    <t>今治明徳短期大学調理師専修科</t>
    <rPh sb="0" eb="2">
      <t>イマバリ</t>
    </rPh>
    <rPh sb="2" eb="4">
      <t>メイトク</t>
    </rPh>
    <rPh sb="4" eb="6">
      <t>タンキ</t>
    </rPh>
    <rPh sb="6" eb="8">
      <t>ダイガク</t>
    </rPh>
    <rPh sb="8" eb="11">
      <t>チョウリシ</t>
    </rPh>
    <rPh sb="11" eb="14">
      <t>センシュウカ</t>
    </rPh>
    <phoneticPr fontId="2"/>
  </si>
  <si>
    <t>河原高等専修学校調理師養成学科</t>
    <rPh sb="0" eb="2">
      <t>カワハラ</t>
    </rPh>
    <rPh sb="2" eb="4">
      <t>コウトウ</t>
    </rPh>
    <rPh sb="4" eb="6">
      <t>センシュウ</t>
    </rPh>
    <rPh sb="6" eb="8">
      <t>ガッコウ</t>
    </rPh>
    <rPh sb="8" eb="11">
      <t>チョウリシ</t>
    </rPh>
    <rPh sb="11" eb="13">
      <t>ヨウセイ</t>
    </rPh>
    <rPh sb="13" eb="15">
      <t>ガッカ</t>
    </rPh>
    <phoneticPr fontId="2"/>
  </si>
  <si>
    <t>＊</t>
    <phoneticPr fontId="2"/>
  </si>
  <si>
    <t>高知情報ビジネス＆フード専門学校</t>
    <rPh sb="0" eb="2">
      <t>コウチ</t>
    </rPh>
    <rPh sb="2" eb="4">
      <t>ジョウホウ</t>
    </rPh>
    <rPh sb="12" eb="14">
      <t>センモン</t>
    </rPh>
    <rPh sb="14" eb="16">
      <t>ガッコウ</t>
    </rPh>
    <phoneticPr fontId="2"/>
  </si>
  <si>
    <t>杉森高等学校食物科</t>
    <rPh sb="0" eb="2">
      <t>スギモリ</t>
    </rPh>
    <rPh sb="2" eb="4">
      <t>コウトウ</t>
    </rPh>
    <rPh sb="4" eb="6">
      <t>ガッコウ</t>
    </rPh>
    <rPh sb="6" eb="9">
      <t>ショクモツカ</t>
    </rPh>
    <phoneticPr fontId="2"/>
  </si>
  <si>
    <t>北九州調理製菓専門学校</t>
    <rPh sb="0" eb="3">
      <t>キタキュウシュウ</t>
    </rPh>
    <rPh sb="3" eb="5">
      <t>チョウリ</t>
    </rPh>
    <rPh sb="5" eb="7">
      <t>セイカ</t>
    </rPh>
    <rPh sb="7" eb="9">
      <t>センモン</t>
    </rPh>
    <rPh sb="9" eb="11">
      <t>ガッコウ</t>
    </rPh>
    <phoneticPr fontId="2"/>
  </si>
  <si>
    <t>平岡調理・製菓専門学校</t>
    <rPh sb="0" eb="2">
      <t>ヒラオカ</t>
    </rPh>
    <rPh sb="2" eb="4">
      <t>チョウリ</t>
    </rPh>
    <rPh sb="5" eb="7">
      <t>セイカ</t>
    </rPh>
    <rPh sb="7" eb="9">
      <t>センモン</t>
    </rPh>
    <rPh sb="9" eb="11">
      <t>ガッコウ</t>
    </rPh>
    <phoneticPr fontId="2"/>
  </si>
  <si>
    <t>大牟田高等学校調理科</t>
    <rPh sb="0" eb="3">
      <t>オオムタ</t>
    </rPh>
    <rPh sb="3" eb="5">
      <t>コウトウ</t>
    </rPh>
    <rPh sb="5" eb="7">
      <t>ガッコウ</t>
    </rPh>
    <rPh sb="7" eb="9">
      <t>チョウリ</t>
    </rPh>
    <rPh sb="9" eb="10">
      <t>カ</t>
    </rPh>
    <phoneticPr fontId="2"/>
  </si>
  <si>
    <t>西九州大学佐賀調理製菓専門学校</t>
    <rPh sb="0" eb="1">
      <t>ニシ</t>
    </rPh>
    <rPh sb="1" eb="3">
      <t>キュウシュウ</t>
    </rPh>
    <rPh sb="3" eb="5">
      <t>ダイガク</t>
    </rPh>
    <rPh sb="5" eb="7">
      <t>サガ</t>
    </rPh>
    <rPh sb="7" eb="9">
      <t>チョウリ</t>
    </rPh>
    <rPh sb="9" eb="11">
      <t>セイカ</t>
    </rPh>
    <rPh sb="11" eb="13">
      <t>センモン</t>
    </rPh>
    <rPh sb="13" eb="15">
      <t>ガッコウ</t>
    </rPh>
    <phoneticPr fontId="2"/>
  </si>
  <si>
    <t>九州文化学園高等学校食物調理科</t>
    <rPh sb="0" eb="2">
      <t>キュウシュウ</t>
    </rPh>
    <rPh sb="2" eb="4">
      <t>ブンカ</t>
    </rPh>
    <rPh sb="4" eb="6">
      <t>ガクエン</t>
    </rPh>
    <rPh sb="6" eb="10">
      <t>コウトウガッコウ</t>
    </rPh>
    <rPh sb="10" eb="12">
      <t>ショクモツ</t>
    </rPh>
    <rPh sb="12" eb="14">
      <t>チョウリ</t>
    </rPh>
    <rPh sb="14" eb="15">
      <t>カ</t>
    </rPh>
    <phoneticPr fontId="2"/>
  </si>
  <si>
    <t>城北高等学校調理科</t>
    <rPh sb="0" eb="2">
      <t>ジョウホク</t>
    </rPh>
    <rPh sb="2" eb="4">
      <t>コウトウ</t>
    </rPh>
    <rPh sb="4" eb="6">
      <t>ガッコウ</t>
    </rPh>
    <rPh sb="6" eb="8">
      <t>チョウリ</t>
    </rPh>
    <rPh sb="8" eb="9">
      <t>カ</t>
    </rPh>
    <phoneticPr fontId="2"/>
  </si>
  <si>
    <t>延岡学園高等学校調理科</t>
    <rPh sb="0" eb="2">
      <t>ノベオカ</t>
    </rPh>
    <rPh sb="2" eb="4">
      <t>ガクエン</t>
    </rPh>
    <rPh sb="4" eb="6">
      <t>コウトウ</t>
    </rPh>
    <rPh sb="6" eb="8">
      <t>ガッコウ</t>
    </rPh>
    <rPh sb="8" eb="10">
      <t>チョウリ</t>
    </rPh>
    <rPh sb="10" eb="11">
      <t>カ</t>
    </rPh>
    <phoneticPr fontId="2"/>
  </si>
  <si>
    <t>鹿児島県立野田女子高等学校食物科</t>
    <rPh sb="0" eb="3">
      <t>カゴシマ</t>
    </rPh>
    <rPh sb="3" eb="5">
      <t>ケンリツ</t>
    </rPh>
    <rPh sb="5" eb="7">
      <t>ノダ</t>
    </rPh>
    <rPh sb="7" eb="9">
      <t>ジョシ</t>
    </rPh>
    <rPh sb="9" eb="13">
      <t>コウトウガッコウ</t>
    </rPh>
    <rPh sb="13" eb="15">
      <t>ショクモツ</t>
    </rPh>
    <rPh sb="15" eb="16">
      <t>カ</t>
    </rPh>
    <phoneticPr fontId="2"/>
  </si>
  <si>
    <t>鹿屋中央高等学校人間学科調理コース･食物コース</t>
    <rPh sb="0" eb="2">
      <t>カノヤ</t>
    </rPh>
    <rPh sb="2" eb="4">
      <t>チュウオウ</t>
    </rPh>
    <rPh sb="4" eb="6">
      <t>コウトウ</t>
    </rPh>
    <rPh sb="6" eb="8">
      <t>ガッコウ</t>
    </rPh>
    <rPh sb="8" eb="10">
      <t>ニンゲン</t>
    </rPh>
    <rPh sb="10" eb="12">
      <t>ガッカ</t>
    </rPh>
    <rPh sb="12" eb="14">
      <t>チョウリ</t>
    </rPh>
    <rPh sb="18" eb="20">
      <t>ショクモツ</t>
    </rPh>
    <phoneticPr fontId="2"/>
  </si>
  <si>
    <t>学校法人新島学園沖縄調理師専門学校</t>
    <rPh sb="0" eb="2">
      <t>ガッコウ</t>
    </rPh>
    <rPh sb="2" eb="4">
      <t>ホウジン</t>
    </rPh>
    <rPh sb="4" eb="6">
      <t>ニイジマ</t>
    </rPh>
    <rPh sb="6" eb="8">
      <t>ガクエン</t>
    </rPh>
    <rPh sb="8" eb="10">
      <t>オキナワ</t>
    </rPh>
    <rPh sb="10" eb="13">
      <t>チョウリシ</t>
    </rPh>
    <rPh sb="13" eb="15">
      <t>センモン</t>
    </rPh>
    <rPh sb="15" eb="17">
      <t>ガッコウ</t>
    </rPh>
    <phoneticPr fontId="2"/>
  </si>
  <si>
    <t>○</t>
    <phoneticPr fontId="2"/>
  </si>
  <si>
    <t>都道府県</t>
    <phoneticPr fontId="2"/>
  </si>
  <si>
    <t>東北</t>
    <rPh sb="1" eb="2">
      <t>ホク</t>
    </rPh>
    <phoneticPr fontId="2"/>
  </si>
  <si>
    <t>関東甲信越</t>
    <rPh sb="0" eb="2">
      <t>カントウ</t>
    </rPh>
    <rPh sb="2" eb="5">
      <t>コウシンエツ</t>
    </rPh>
    <phoneticPr fontId="2"/>
  </si>
  <si>
    <t>東京</t>
    <rPh sb="1" eb="2">
      <t>キョウ</t>
    </rPh>
    <phoneticPr fontId="2"/>
  </si>
  <si>
    <t>東海北陸</t>
    <rPh sb="0" eb="2">
      <t>トウカイ</t>
    </rPh>
    <rPh sb="2" eb="4">
      <t>ホクリク</t>
    </rPh>
    <phoneticPr fontId="2"/>
  </si>
  <si>
    <t>近畿中国四国</t>
    <rPh sb="0" eb="2">
      <t>キンキ</t>
    </rPh>
    <rPh sb="2" eb="4">
      <t>チュウゴク</t>
    </rPh>
    <rPh sb="4" eb="6">
      <t>シコク</t>
    </rPh>
    <phoneticPr fontId="2"/>
  </si>
  <si>
    <t>注) 1 学校群別割合は、加入校における学校群別割合及び未加入校における学校群別割合を示す。</t>
    <rPh sb="0" eb="1">
      <t>チュウ</t>
    </rPh>
    <rPh sb="5" eb="7">
      <t>ガッコウ</t>
    </rPh>
    <rPh sb="7" eb="8">
      <t>グン</t>
    </rPh>
    <rPh sb="8" eb="9">
      <t>ベツ</t>
    </rPh>
    <rPh sb="9" eb="11">
      <t>ワリアイ</t>
    </rPh>
    <rPh sb="13" eb="16">
      <t>カニュウコウ</t>
    </rPh>
    <rPh sb="20" eb="22">
      <t>ガッコウ</t>
    </rPh>
    <rPh sb="22" eb="23">
      <t>グン</t>
    </rPh>
    <rPh sb="23" eb="24">
      <t>ベツ</t>
    </rPh>
    <rPh sb="24" eb="26">
      <t>ワリアイ</t>
    </rPh>
    <rPh sb="26" eb="27">
      <t>オヨ</t>
    </rPh>
    <rPh sb="28" eb="32">
      <t>ミカニュウコウ</t>
    </rPh>
    <rPh sb="36" eb="38">
      <t>ガッコウ</t>
    </rPh>
    <rPh sb="38" eb="39">
      <t>グン</t>
    </rPh>
    <rPh sb="39" eb="40">
      <t>ベツ</t>
    </rPh>
    <rPh sb="40" eb="42">
      <t>ワリアイ</t>
    </rPh>
    <rPh sb="43" eb="44">
      <t>シメ</t>
    </rPh>
    <phoneticPr fontId="2"/>
  </si>
  <si>
    <t>　　2 学校群別加入未加入割合は、学校群別における加入及び未加入の割合を示す。</t>
    <rPh sb="4" eb="6">
      <t>ガッコウ</t>
    </rPh>
    <rPh sb="6" eb="7">
      <t>グン</t>
    </rPh>
    <rPh sb="7" eb="8">
      <t>ベツ</t>
    </rPh>
    <rPh sb="8" eb="10">
      <t>カニュウ</t>
    </rPh>
    <rPh sb="10" eb="13">
      <t>ミカニュウ</t>
    </rPh>
    <rPh sb="13" eb="15">
      <t>ワリアイ</t>
    </rPh>
    <rPh sb="17" eb="19">
      <t>ガッコウ</t>
    </rPh>
    <rPh sb="19" eb="20">
      <t>グン</t>
    </rPh>
    <rPh sb="20" eb="21">
      <t>ベツ</t>
    </rPh>
    <rPh sb="25" eb="27">
      <t>カニュウ</t>
    </rPh>
    <rPh sb="27" eb="28">
      <t>オヨ</t>
    </rPh>
    <rPh sb="29" eb="32">
      <t>ミカニュウ</t>
    </rPh>
    <rPh sb="33" eb="35">
      <t>ワリアイ</t>
    </rPh>
    <rPh sb="36" eb="37">
      <t>シメ</t>
    </rPh>
    <phoneticPr fontId="2"/>
  </si>
  <si>
    <t>　　3 その他は短期大学・短大別科・その他を表す。</t>
    <rPh sb="6" eb="7">
      <t>タ</t>
    </rPh>
    <rPh sb="8" eb="10">
      <t>タンキ</t>
    </rPh>
    <rPh sb="10" eb="12">
      <t>ダイガク</t>
    </rPh>
    <rPh sb="13" eb="15">
      <t>タンダイ</t>
    </rPh>
    <rPh sb="15" eb="17">
      <t>ベッカ</t>
    </rPh>
    <rPh sb="20" eb="21">
      <t>タ</t>
    </rPh>
    <rPh sb="22" eb="23">
      <t>アラワ</t>
    </rPh>
    <phoneticPr fontId="2"/>
  </si>
  <si>
    <t>学校群別割合(%)</t>
    <phoneticPr fontId="2"/>
  </si>
  <si>
    <t>学校群別加入割合(%)</t>
    <phoneticPr fontId="2"/>
  </si>
  <si>
    <t>―</t>
    <phoneticPr fontId="2"/>
  </si>
  <si>
    <t>第１－１表　都道府県別養成施設(学校群別・設置者別)設置数</t>
    <rPh sb="0" eb="1">
      <t>ダイ</t>
    </rPh>
    <rPh sb="4" eb="5">
      <t>ヒョウ</t>
    </rPh>
    <rPh sb="6" eb="10">
      <t>トドウフケン</t>
    </rPh>
    <rPh sb="10" eb="11">
      <t>ベツ</t>
    </rPh>
    <rPh sb="11" eb="15">
      <t>ヨウセイシセツ</t>
    </rPh>
    <rPh sb="16" eb="18">
      <t>ガッコウ</t>
    </rPh>
    <rPh sb="18" eb="19">
      <t>グン</t>
    </rPh>
    <rPh sb="19" eb="20">
      <t>ベツ</t>
    </rPh>
    <rPh sb="21" eb="23">
      <t>セッチ</t>
    </rPh>
    <rPh sb="23" eb="24">
      <t>シャ</t>
    </rPh>
    <rPh sb="24" eb="25">
      <t>ベツ</t>
    </rPh>
    <rPh sb="26" eb="28">
      <t>セッチ</t>
    </rPh>
    <rPh sb="28" eb="29">
      <t>カズ</t>
    </rPh>
    <phoneticPr fontId="2"/>
  </si>
  <si>
    <t>設置者別</t>
    <rPh sb="0" eb="3">
      <t>セッチシャ</t>
    </rPh>
    <rPh sb="3" eb="4">
      <t>ベツ</t>
    </rPh>
    <phoneticPr fontId="2"/>
  </si>
  <si>
    <t>○</t>
    <phoneticPr fontId="2"/>
  </si>
  <si>
    <t>清和学園高等学校</t>
    <rPh sb="0" eb="2">
      <t>セイワ</t>
    </rPh>
    <rPh sb="2" eb="4">
      <t>ガクエン</t>
    </rPh>
    <rPh sb="4" eb="6">
      <t>コウトウ</t>
    </rPh>
    <rPh sb="6" eb="8">
      <t>ガッコウ</t>
    </rPh>
    <phoneticPr fontId="2"/>
  </si>
  <si>
    <t>富山調理製菓専門学校</t>
    <rPh sb="0" eb="2">
      <t>トヤマ</t>
    </rPh>
    <rPh sb="2" eb="4">
      <t>チョウリ</t>
    </rPh>
    <rPh sb="4" eb="6">
      <t>セイカ</t>
    </rPh>
    <rPh sb="6" eb="8">
      <t>センモン</t>
    </rPh>
    <rPh sb="8" eb="10">
      <t>ガッコウ</t>
    </rPh>
    <phoneticPr fontId="2"/>
  </si>
  <si>
    <t>アナン学園高等学校</t>
    <rPh sb="3" eb="5">
      <t>ガクエン</t>
    </rPh>
    <rPh sb="5" eb="7">
      <t>コウトウ</t>
    </rPh>
    <rPh sb="7" eb="9">
      <t>ガッコウ</t>
    </rPh>
    <phoneticPr fontId="2"/>
  </si>
  <si>
    <t>専門学校岡山ビジネスカレッジ</t>
    <rPh sb="0" eb="2">
      <t>センモン</t>
    </rPh>
    <rPh sb="2" eb="4">
      <t>ガッコウ</t>
    </rPh>
    <rPh sb="4" eb="6">
      <t>オカヤマ</t>
    </rPh>
    <phoneticPr fontId="2"/>
  </si>
  <si>
    <t>○</t>
    <phoneticPr fontId="2"/>
  </si>
  <si>
    <t>北海道厚岸翔洋高等学校海洋資源科調理師類型</t>
    <rPh sb="0" eb="3">
      <t>ホッカイドウ</t>
    </rPh>
    <rPh sb="3" eb="5">
      <t>アッケシ</t>
    </rPh>
    <rPh sb="5" eb="7">
      <t>ショウヨウ</t>
    </rPh>
    <rPh sb="7" eb="9">
      <t>コウトウ</t>
    </rPh>
    <rPh sb="9" eb="11">
      <t>ガッコウ</t>
    </rPh>
    <rPh sb="11" eb="13">
      <t>カイヨウ</t>
    </rPh>
    <rPh sb="13" eb="15">
      <t>シゲン</t>
    </rPh>
    <rPh sb="15" eb="16">
      <t>カ</t>
    </rPh>
    <rPh sb="16" eb="19">
      <t>チョウリシ</t>
    </rPh>
    <rPh sb="19" eb="21">
      <t>ルイケイ</t>
    </rPh>
    <phoneticPr fontId="2"/>
  </si>
  <si>
    <t>弘前医療福祉大学短期大学部別科調理師養成・１年課程</t>
    <rPh sb="0" eb="2">
      <t>ヒロサキ</t>
    </rPh>
    <rPh sb="2" eb="4">
      <t>イリョウ</t>
    </rPh>
    <rPh sb="4" eb="6">
      <t>フクシ</t>
    </rPh>
    <rPh sb="6" eb="8">
      <t>ダイガク</t>
    </rPh>
    <rPh sb="8" eb="10">
      <t>タンキ</t>
    </rPh>
    <rPh sb="10" eb="13">
      <t>ダイガクブ</t>
    </rPh>
    <rPh sb="13" eb="15">
      <t>ベッカ</t>
    </rPh>
    <rPh sb="15" eb="18">
      <t>チョウリシ</t>
    </rPh>
    <rPh sb="18" eb="20">
      <t>ヨウセイ</t>
    </rPh>
    <rPh sb="22" eb="23">
      <t>ネン</t>
    </rPh>
    <rPh sb="23" eb="25">
      <t>カテイ</t>
    </rPh>
    <phoneticPr fontId="2"/>
  </si>
  <si>
    <t>酒田南高等学校家庭科食育調理コース</t>
    <rPh sb="0" eb="2">
      <t>サカタ</t>
    </rPh>
    <rPh sb="2" eb="3">
      <t>ミナミ</t>
    </rPh>
    <rPh sb="3" eb="5">
      <t>コウトウ</t>
    </rPh>
    <rPh sb="5" eb="7">
      <t>ガッコウ</t>
    </rPh>
    <rPh sb="7" eb="10">
      <t>カテイカ</t>
    </rPh>
    <rPh sb="10" eb="12">
      <t>ショクイク</t>
    </rPh>
    <rPh sb="12" eb="14">
      <t>チョウリ</t>
    </rPh>
    <phoneticPr fontId="2"/>
  </si>
  <si>
    <t>野田鎌田学園高等専修学校調理高等科
調理高等科</t>
    <rPh sb="0" eb="2">
      <t>ノダ</t>
    </rPh>
    <rPh sb="2" eb="4">
      <t>カマタ</t>
    </rPh>
    <rPh sb="4" eb="6">
      <t>ガクエン</t>
    </rPh>
    <rPh sb="6" eb="8">
      <t>コウトウ</t>
    </rPh>
    <rPh sb="8" eb="10">
      <t>センシュウ</t>
    </rPh>
    <rPh sb="10" eb="12">
      <t>ガッコウ</t>
    </rPh>
    <rPh sb="12" eb="14">
      <t>チョウリ</t>
    </rPh>
    <rPh sb="14" eb="17">
      <t>コウトウカ</t>
    </rPh>
    <rPh sb="18" eb="20">
      <t>チョウリ</t>
    </rPh>
    <rPh sb="20" eb="23">
      <t>コウトウカ</t>
    </rPh>
    <phoneticPr fontId="2"/>
  </si>
  <si>
    <t>大竹高等専修学校調理師科</t>
    <rPh sb="0" eb="2">
      <t>オオタケ</t>
    </rPh>
    <rPh sb="2" eb="4">
      <t>コウトウ</t>
    </rPh>
    <rPh sb="4" eb="6">
      <t>センシュウ</t>
    </rPh>
    <rPh sb="6" eb="8">
      <t>ガッコウ</t>
    </rPh>
    <rPh sb="8" eb="11">
      <t>チョウリシ</t>
    </rPh>
    <rPh sb="11" eb="12">
      <t>カ</t>
    </rPh>
    <phoneticPr fontId="2"/>
  </si>
  <si>
    <t>○</t>
    <phoneticPr fontId="2"/>
  </si>
  <si>
    <t>下関短期大学付属高等学校調理科</t>
    <rPh sb="0" eb="2">
      <t>シモノセキ</t>
    </rPh>
    <rPh sb="2" eb="4">
      <t>タンキ</t>
    </rPh>
    <rPh sb="4" eb="6">
      <t>ダイガク</t>
    </rPh>
    <rPh sb="6" eb="8">
      <t>フゾク</t>
    </rPh>
    <rPh sb="8" eb="10">
      <t>コウトウ</t>
    </rPh>
    <rPh sb="10" eb="12">
      <t>ガッコウ</t>
    </rPh>
    <rPh sb="12" eb="14">
      <t>チョウリ</t>
    </rPh>
    <rPh sb="14" eb="15">
      <t>カ</t>
    </rPh>
    <phoneticPr fontId="2"/>
  </si>
  <si>
    <t>佐賀県立鹿島高等学校食品調理科</t>
    <rPh sb="0" eb="2">
      <t>サガ</t>
    </rPh>
    <rPh sb="2" eb="4">
      <t>ケンリツ</t>
    </rPh>
    <rPh sb="4" eb="6">
      <t>カシマ</t>
    </rPh>
    <rPh sb="6" eb="10">
      <t>コウトウガッコウ</t>
    </rPh>
    <rPh sb="10" eb="12">
      <t>ショクヒン</t>
    </rPh>
    <rPh sb="12" eb="15">
      <t>チョウリカ</t>
    </rPh>
    <phoneticPr fontId="2"/>
  </si>
  <si>
    <t>長崎玉成高等学校調理科</t>
    <rPh sb="0" eb="8">
      <t>ナガサキギョクセイコウトウガッコウ</t>
    </rPh>
    <rPh sb="8" eb="11">
      <t>チョウリカ</t>
    </rPh>
    <phoneticPr fontId="2"/>
  </si>
  <si>
    <t>大阪緑涼高等学校調理製菓科</t>
    <rPh sb="0" eb="13">
      <t>オオサカリョクリョウコウトウガッコウチョウリセイカカ</t>
    </rPh>
    <phoneticPr fontId="2"/>
  </si>
  <si>
    <t>○</t>
    <phoneticPr fontId="2"/>
  </si>
  <si>
    <t>柴田学園高等学校</t>
    <rPh sb="0" eb="2">
      <t>シバタ</t>
    </rPh>
    <rPh sb="2" eb="4">
      <t>ガクエン</t>
    </rPh>
    <rPh sb="4" eb="6">
      <t>コウトウ</t>
    </rPh>
    <rPh sb="6" eb="8">
      <t>ガッコウ</t>
    </rPh>
    <phoneticPr fontId="2"/>
  </si>
  <si>
    <t>ハッピー製菓調理専門学校</t>
    <rPh sb="4" eb="6">
      <t>セイカ</t>
    </rPh>
    <rPh sb="6" eb="8">
      <t>チョウリ</t>
    </rPh>
    <rPh sb="8" eb="10">
      <t>センモン</t>
    </rPh>
    <rPh sb="10" eb="12">
      <t>ガッコウ</t>
    </rPh>
    <phoneticPr fontId="2"/>
  </si>
  <si>
    <t>東京山手調理師専門学校</t>
    <rPh sb="0" eb="2">
      <t>トウキョウ</t>
    </rPh>
    <rPh sb="2" eb="4">
      <t>ヤマノテ</t>
    </rPh>
    <rPh sb="4" eb="7">
      <t>チョウリシ</t>
    </rPh>
    <rPh sb="7" eb="9">
      <t>センモン</t>
    </rPh>
    <rPh sb="9" eb="11">
      <t>ガッコウ</t>
    </rPh>
    <phoneticPr fontId="2"/>
  </si>
  <si>
    <t>野田鎌田学園横浜高等専修学校</t>
    <rPh sb="0" eb="2">
      <t>ノダ</t>
    </rPh>
    <rPh sb="2" eb="4">
      <t>カマダ</t>
    </rPh>
    <rPh sb="4" eb="6">
      <t>ガクエン</t>
    </rPh>
    <rPh sb="6" eb="8">
      <t>ヨコハマ</t>
    </rPh>
    <rPh sb="8" eb="10">
      <t>コウトウ</t>
    </rPh>
    <rPh sb="10" eb="12">
      <t>センシュウ</t>
    </rPh>
    <rPh sb="12" eb="14">
      <t>ガッコウ</t>
    </rPh>
    <phoneticPr fontId="2"/>
  </si>
  <si>
    <t>名古屋ユマニテク調理製菓専門学校</t>
    <rPh sb="0" eb="3">
      <t>ナゴヤ</t>
    </rPh>
    <rPh sb="8" eb="10">
      <t>チョウリ</t>
    </rPh>
    <rPh sb="10" eb="12">
      <t>セイカ</t>
    </rPh>
    <rPh sb="12" eb="14">
      <t>センモン</t>
    </rPh>
    <rPh sb="14" eb="16">
      <t>ガッコウ</t>
    </rPh>
    <phoneticPr fontId="2"/>
  </si>
  <si>
    <t>学校法人常盤学園シェフパティシエ学院</t>
    <rPh sb="0" eb="2">
      <t>ガッコウ</t>
    </rPh>
    <rPh sb="2" eb="4">
      <t>ホウジン</t>
    </rPh>
    <rPh sb="4" eb="6">
      <t>トキワ</t>
    </rPh>
    <rPh sb="6" eb="8">
      <t>ガクエン</t>
    </rPh>
    <rPh sb="16" eb="18">
      <t>ガクイン</t>
    </rPh>
    <phoneticPr fontId="2"/>
  </si>
  <si>
    <t>○</t>
    <phoneticPr fontId="2"/>
  </si>
  <si>
    <t>仙台大学附属明成高等学校調理科</t>
    <rPh sb="0" eb="2">
      <t>センダイ</t>
    </rPh>
    <rPh sb="2" eb="4">
      <t>ダイガク</t>
    </rPh>
    <rPh sb="4" eb="6">
      <t>フゾク</t>
    </rPh>
    <rPh sb="6" eb="8">
      <t>メイセイ</t>
    </rPh>
    <rPh sb="8" eb="10">
      <t>コウトウ</t>
    </rPh>
    <rPh sb="10" eb="12">
      <t>ガッコウ</t>
    </rPh>
    <rPh sb="12" eb="15">
      <t>チョウリカ</t>
    </rPh>
    <phoneticPr fontId="2"/>
  </si>
  <si>
    <t>仙台カフェ・パティシエ＆調理専門学校調理師科</t>
    <rPh sb="0" eb="2">
      <t>センダイ</t>
    </rPh>
    <rPh sb="12" eb="14">
      <t>チョウリ</t>
    </rPh>
    <rPh sb="14" eb="16">
      <t>センモン</t>
    </rPh>
    <rPh sb="16" eb="18">
      <t>ガッコウ</t>
    </rPh>
    <rPh sb="18" eb="21">
      <t>チョウリシ</t>
    </rPh>
    <rPh sb="21" eb="22">
      <t>カ</t>
    </rPh>
    <phoneticPr fontId="2"/>
  </si>
  <si>
    <t>気仙沼リアス調理専門学校</t>
    <rPh sb="0" eb="3">
      <t>ケセンヌマ</t>
    </rPh>
    <rPh sb="6" eb="8">
      <t>チョウリ</t>
    </rPh>
    <rPh sb="8" eb="10">
      <t>センモン</t>
    </rPh>
    <rPh sb="10" eb="12">
      <t>ガッコウ</t>
    </rPh>
    <phoneticPr fontId="2"/>
  </si>
  <si>
    <t>宮城県合計</t>
    <rPh sb="0" eb="3">
      <t>ミヤギケン</t>
    </rPh>
    <rPh sb="3" eb="5">
      <t>ゴウケイ</t>
    </rPh>
    <phoneticPr fontId="2"/>
  </si>
  <si>
    <t>国際ビューティ＆フード大学校</t>
    <rPh sb="0" eb="2">
      <t>コクサイ</t>
    </rPh>
    <rPh sb="11" eb="14">
      <t>ダイガッコウ</t>
    </rPh>
    <phoneticPr fontId="2"/>
  </si>
  <si>
    <t>国際共立学園高等専修学校</t>
    <rPh sb="0" eb="2">
      <t>コクサイ</t>
    </rPh>
    <rPh sb="2" eb="4">
      <t>キョウリツ</t>
    </rPh>
    <rPh sb="4" eb="6">
      <t>ガクエン</t>
    </rPh>
    <rPh sb="6" eb="8">
      <t>コウトウ</t>
    </rPh>
    <rPh sb="8" eb="10">
      <t>センシュウ</t>
    </rPh>
    <rPh sb="10" eb="12">
      <t>ガッコウ</t>
    </rPh>
    <phoneticPr fontId="2"/>
  </si>
  <si>
    <t>国際調理専門学校</t>
    <rPh sb="0" eb="2">
      <t>コクサイ</t>
    </rPh>
    <rPh sb="2" eb="4">
      <t>チョウリ</t>
    </rPh>
    <rPh sb="4" eb="6">
      <t>センモン</t>
    </rPh>
    <rPh sb="6" eb="8">
      <t>ガッコウ</t>
    </rPh>
    <phoneticPr fontId="2"/>
  </si>
  <si>
    <t>彦根総合高等学校フードクリエイト科</t>
    <rPh sb="0" eb="2">
      <t>ヒコネ</t>
    </rPh>
    <rPh sb="2" eb="4">
      <t>ソウゴウ</t>
    </rPh>
    <rPh sb="4" eb="6">
      <t>コウトウ</t>
    </rPh>
    <rPh sb="6" eb="8">
      <t>ガッコウ</t>
    </rPh>
    <rPh sb="16" eb="17">
      <t>カ</t>
    </rPh>
    <phoneticPr fontId="2"/>
  </si>
  <si>
    <t>専門学校徳島穴吹カレッジ</t>
    <rPh sb="0" eb="2">
      <t>センモン</t>
    </rPh>
    <rPh sb="2" eb="4">
      <t>ガッコウ</t>
    </rPh>
    <rPh sb="4" eb="6">
      <t>トクシマ</t>
    </rPh>
    <rPh sb="6" eb="8">
      <t>アナブキ</t>
    </rPh>
    <phoneticPr fontId="2"/>
  </si>
  <si>
    <t>マナビヤ宮崎アカデミー</t>
    <rPh sb="4" eb="6">
      <t>ミヤザキ</t>
    </rPh>
    <phoneticPr fontId="2"/>
  </si>
  <si>
    <t>第２－２表　都道府県別協会会員加入・未加入別(学校群別)入会状況</t>
    <rPh sb="0" eb="1">
      <t>ダイ</t>
    </rPh>
    <rPh sb="4" eb="5">
      <t>ヒョウ</t>
    </rPh>
    <rPh sb="21" eb="22">
      <t>ベツ</t>
    </rPh>
    <phoneticPr fontId="2"/>
  </si>
  <si>
    <t>北海道文教大学附属高等学校</t>
    <rPh sb="0" eb="3">
      <t>ホッカイドウ</t>
    </rPh>
    <rPh sb="3" eb="5">
      <t>ブンキョウ</t>
    </rPh>
    <rPh sb="5" eb="7">
      <t>ダイガク</t>
    </rPh>
    <rPh sb="7" eb="9">
      <t>フゾク</t>
    </rPh>
    <rPh sb="9" eb="11">
      <t>コウトウ</t>
    </rPh>
    <rPh sb="11" eb="13">
      <t>ガッコウ</t>
    </rPh>
    <phoneticPr fontId="2"/>
  </si>
  <si>
    <t>札幌ベルエポック製菓調理ウェディング専門学校</t>
    <rPh sb="0" eb="2">
      <t>サッポロ</t>
    </rPh>
    <rPh sb="8" eb="10">
      <t>セイカ</t>
    </rPh>
    <rPh sb="10" eb="12">
      <t>チョウリ</t>
    </rPh>
    <rPh sb="18" eb="20">
      <t>センモン</t>
    </rPh>
    <rPh sb="20" eb="22">
      <t>ガッコウ</t>
    </rPh>
    <phoneticPr fontId="2"/>
  </si>
  <si>
    <t>ＩＦＣ大学校調理師科</t>
    <rPh sb="3" eb="6">
      <t>ダイガッコウ</t>
    </rPh>
    <rPh sb="6" eb="10">
      <t>チョウリシカ</t>
    </rPh>
    <phoneticPr fontId="2"/>
  </si>
  <si>
    <t>西武調理師アート専門学校</t>
    <rPh sb="0" eb="2">
      <t>セイブ</t>
    </rPh>
    <rPh sb="2" eb="5">
      <t>チョウリシ</t>
    </rPh>
    <rPh sb="8" eb="10">
      <t>センモン</t>
    </rPh>
    <rPh sb="10" eb="12">
      <t>ガッコウ</t>
    </rPh>
    <phoneticPr fontId="2"/>
  </si>
  <si>
    <t>国際製菓専門学校</t>
    <rPh sb="0" eb="2">
      <t>コクサイ</t>
    </rPh>
    <rPh sb="2" eb="4">
      <t>セイカ</t>
    </rPh>
    <rPh sb="4" eb="6">
      <t>センモン</t>
    </rPh>
    <rPh sb="6" eb="8">
      <t>ガッコウ</t>
    </rPh>
    <phoneticPr fontId="2"/>
  </si>
  <si>
    <t>東京都立赤羽北桜高等学校</t>
    <rPh sb="0" eb="8">
      <t>トウキョウトリツアカバネホクオウ</t>
    </rPh>
    <rPh sb="8" eb="12">
      <t>コウトウガッコウ</t>
    </rPh>
    <phoneticPr fontId="2"/>
  </si>
  <si>
    <t>厚木総合調理師学校</t>
    <rPh sb="0" eb="2">
      <t>アツギ</t>
    </rPh>
    <rPh sb="2" eb="4">
      <t>ソウゴウ</t>
    </rPh>
    <rPh sb="4" eb="7">
      <t>チョウリシ</t>
    </rPh>
    <rPh sb="7" eb="9">
      <t>ガッコウ</t>
    </rPh>
    <phoneticPr fontId="2"/>
  </si>
  <si>
    <t>にいがた製菓・調理専門学校えぷろん</t>
    <rPh sb="4" eb="6">
      <t>セイカ</t>
    </rPh>
    <rPh sb="7" eb="9">
      <t>チョウリ</t>
    </rPh>
    <rPh sb="9" eb="11">
      <t>センモン</t>
    </rPh>
    <rPh sb="11" eb="13">
      <t>ガッコウ</t>
    </rPh>
    <phoneticPr fontId="2"/>
  </si>
  <si>
    <t>名古屋文化短期大学生活文化学科第１部フードビジネス専攻</t>
    <rPh sb="0" eb="3">
      <t>ナゴヤ</t>
    </rPh>
    <rPh sb="3" eb="5">
      <t>ブンカ</t>
    </rPh>
    <rPh sb="5" eb="7">
      <t>タンキ</t>
    </rPh>
    <rPh sb="7" eb="9">
      <t>ダイガク</t>
    </rPh>
    <rPh sb="9" eb="11">
      <t>セイカツ</t>
    </rPh>
    <rPh sb="11" eb="13">
      <t>ブンカ</t>
    </rPh>
    <rPh sb="13" eb="15">
      <t>ガッカ</t>
    </rPh>
    <rPh sb="15" eb="16">
      <t>ダイ</t>
    </rPh>
    <rPh sb="17" eb="18">
      <t>ブ</t>
    </rPh>
    <rPh sb="25" eb="27">
      <t>センコウ</t>
    </rPh>
    <phoneticPr fontId="2"/>
  </si>
  <si>
    <t>進徳女子高等学校国際食育デザイン科</t>
    <rPh sb="0" eb="2">
      <t>シントク</t>
    </rPh>
    <rPh sb="2" eb="4">
      <t>ジョシ</t>
    </rPh>
    <rPh sb="4" eb="6">
      <t>コウトウ</t>
    </rPh>
    <rPh sb="6" eb="8">
      <t>ガッコウ</t>
    </rPh>
    <rPh sb="8" eb="10">
      <t>コクサイ</t>
    </rPh>
    <rPh sb="10" eb="12">
      <t>ショクイク</t>
    </rPh>
    <rPh sb="16" eb="17">
      <t>カ</t>
    </rPh>
    <phoneticPr fontId="2"/>
  </si>
  <si>
    <t>松山学院高等学校調理科</t>
    <rPh sb="0" eb="2">
      <t>マツヤマ</t>
    </rPh>
    <rPh sb="2" eb="4">
      <t>ガクイン</t>
    </rPh>
    <rPh sb="4" eb="6">
      <t>コウトウ</t>
    </rPh>
    <rPh sb="6" eb="8">
      <t>ガッコウ</t>
    </rPh>
    <rPh sb="8" eb="11">
      <t>チョウリカ</t>
    </rPh>
    <phoneticPr fontId="2"/>
  </si>
  <si>
    <t>函館短期大学付設調理製菓専門学校調理製菓総合科</t>
    <rPh sb="0" eb="2">
      <t>ハコダテ</t>
    </rPh>
    <rPh sb="2" eb="4">
      <t>タンキ</t>
    </rPh>
    <rPh sb="4" eb="6">
      <t>ダイガク</t>
    </rPh>
    <rPh sb="6" eb="8">
      <t>フセツ</t>
    </rPh>
    <rPh sb="8" eb="10">
      <t>チョウリ</t>
    </rPh>
    <rPh sb="10" eb="12">
      <t>セイカ</t>
    </rPh>
    <rPh sb="12" eb="16">
      <t>センモンガッコウ</t>
    </rPh>
    <rPh sb="16" eb="18">
      <t>チョウリ</t>
    </rPh>
    <rPh sb="18" eb="20">
      <t>セイカ</t>
    </rPh>
    <rPh sb="20" eb="22">
      <t>ソウゴウ</t>
    </rPh>
    <rPh sb="22" eb="23">
      <t>カ</t>
    </rPh>
    <phoneticPr fontId="2"/>
  </si>
  <si>
    <t>和歌山県立南部高等学校</t>
    <rPh sb="0" eb="5">
      <t>ワカヤマケンリツ</t>
    </rPh>
    <rPh sb="5" eb="7">
      <t>ミナベ</t>
    </rPh>
    <rPh sb="7" eb="9">
      <t>コウトウ</t>
    </rPh>
    <rPh sb="9" eb="11">
      <t>ガッコウ</t>
    </rPh>
    <phoneticPr fontId="2"/>
  </si>
  <si>
    <t>織田学園中野高等専修学校調理師・製菓科</t>
    <rPh sb="0" eb="2">
      <t>オダ</t>
    </rPh>
    <rPh sb="2" eb="4">
      <t>ガクエン</t>
    </rPh>
    <rPh sb="4" eb="6">
      <t>ナカノ</t>
    </rPh>
    <rPh sb="6" eb="8">
      <t>コウトウ</t>
    </rPh>
    <rPh sb="8" eb="10">
      <t>センシュウ</t>
    </rPh>
    <rPh sb="10" eb="12">
      <t>ガッコウ</t>
    </rPh>
    <rPh sb="12" eb="15">
      <t>チョウリシ</t>
    </rPh>
    <rPh sb="16" eb="18">
      <t>セイカ</t>
    </rPh>
    <rPh sb="18" eb="19">
      <t>カ</t>
    </rPh>
    <phoneticPr fontId="2"/>
  </si>
  <si>
    <t>仙台医健・スポーツ専門学校調理師科</t>
    <rPh sb="0" eb="2">
      <t>センダイ</t>
    </rPh>
    <rPh sb="2" eb="4">
      <t>イケン</t>
    </rPh>
    <rPh sb="9" eb="11">
      <t>センモン</t>
    </rPh>
    <rPh sb="11" eb="13">
      <t>ガッコウ</t>
    </rPh>
    <rPh sb="13" eb="17">
      <t>チョウリシカ</t>
    </rPh>
    <phoneticPr fontId="2"/>
  </si>
  <si>
    <t>辻󠄀調理師専門学校 東京</t>
    <rPh sb="0" eb="10">
      <t>ツジチョウリシセンモンガッコウ</t>
    </rPh>
    <rPh sb="11" eb="13">
      <t>トウキョウ</t>
    </rPh>
    <phoneticPr fontId="2"/>
  </si>
  <si>
    <t>国際調理師専門学校</t>
    <rPh sb="0" eb="9">
      <t>コクサイチョウリシセンモンガッコウ</t>
    </rPh>
    <phoneticPr fontId="2"/>
  </si>
  <si>
    <t>札幌調理製菓専門学校調理師専攻科</t>
    <rPh sb="0" eb="2">
      <t>サッポロ</t>
    </rPh>
    <rPh sb="2" eb="4">
      <t>チョウリ</t>
    </rPh>
    <rPh sb="4" eb="6">
      <t>セイカ</t>
    </rPh>
    <rPh sb="6" eb="8">
      <t>センモン</t>
    </rPh>
    <rPh sb="8" eb="10">
      <t>ガッコウ</t>
    </rPh>
    <rPh sb="10" eb="13">
      <t>チョウリシ</t>
    </rPh>
    <rPh sb="13" eb="15">
      <t>センコウ</t>
    </rPh>
    <rPh sb="15" eb="16">
      <t>カ</t>
    </rPh>
    <phoneticPr fontId="2"/>
  </si>
  <si>
    <t>岩手県立久慈翔北高等学校総合学科食物系列</t>
    <rPh sb="0" eb="2">
      <t>イワテ</t>
    </rPh>
    <rPh sb="2" eb="4">
      <t>ケンリツ</t>
    </rPh>
    <rPh sb="4" eb="6">
      <t>クジ</t>
    </rPh>
    <rPh sb="6" eb="8">
      <t>ショウホク</t>
    </rPh>
    <rPh sb="8" eb="12">
      <t>コウトウガッコウ</t>
    </rPh>
    <rPh sb="12" eb="14">
      <t>ソウゴウ</t>
    </rPh>
    <rPh sb="14" eb="16">
      <t>ガッカ</t>
    </rPh>
    <rPh sb="16" eb="18">
      <t>ショクモツ</t>
    </rPh>
    <rPh sb="18" eb="20">
      <t>ケイレツ</t>
    </rPh>
    <phoneticPr fontId="2"/>
  </si>
  <si>
    <t>宮城県水産高等学校食品科調理類型</t>
    <rPh sb="0" eb="3">
      <t>ミヤギケン</t>
    </rPh>
    <rPh sb="3" eb="5">
      <t>スイサン</t>
    </rPh>
    <rPh sb="5" eb="7">
      <t>コウトウ</t>
    </rPh>
    <rPh sb="7" eb="9">
      <t>ガッコウ</t>
    </rPh>
    <rPh sb="9" eb="11">
      <t>ショクヒン</t>
    </rPh>
    <rPh sb="11" eb="12">
      <t>カ</t>
    </rPh>
    <rPh sb="12" eb="14">
      <t>チョウリ</t>
    </rPh>
    <rPh sb="14" eb="16">
      <t>ルイケイ</t>
    </rPh>
    <phoneticPr fontId="2"/>
  </si>
  <si>
    <t>服部栄養専門学校栄養専門課程調理師本科</t>
    <rPh sb="0" eb="2">
      <t>ハットリ</t>
    </rPh>
    <rPh sb="2" eb="4">
      <t>エイヨウ</t>
    </rPh>
    <rPh sb="4" eb="6">
      <t>センモン</t>
    </rPh>
    <rPh sb="6" eb="8">
      <t>ガッコウ</t>
    </rPh>
    <rPh sb="8" eb="10">
      <t>エイヨウ</t>
    </rPh>
    <rPh sb="10" eb="12">
      <t>センモン</t>
    </rPh>
    <rPh sb="12" eb="14">
      <t>カテイ</t>
    </rPh>
    <rPh sb="14" eb="17">
      <t>チョウリシ</t>
    </rPh>
    <rPh sb="17" eb="19">
      <t>ホンカ</t>
    </rPh>
    <phoneticPr fontId="2"/>
  </si>
  <si>
    <t>大阪総合保育大学短期大学部現代生活学科調理スペシャリストコース</t>
    <rPh sb="0" eb="2">
      <t>オオサカ</t>
    </rPh>
    <rPh sb="2" eb="4">
      <t>ソウゴウ</t>
    </rPh>
    <rPh sb="4" eb="6">
      <t>ホイク</t>
    </rPh>
    <rPh sb="6" eb="8">
      <t>ダイガク</t>
    </rPh>
    <rPh sb="8" eb="11">
      <t>タンキダイ</t>
    </rPh>
    <rPh sb="11" eb="13">
      <t>ガクブ</t>
    </rPh>
    <rPh sb="13" eb="15">
      <t>ゲンダイ</t>
    </rPh>
    <rPh sb="15" eb="17">
      <t>セイカツ</t>
    </rPh>
    <rPh sb="17" eb="19">
      <t>ガッカ</t>
    </rPh>
    <rPh sb="19" eb="21">
      <t>チョウリ</t>
    </rPh>
    <phoneticPr fontId="2"/>
  </si>
  <si>
    <t>山口中村学園高等学校調理科</t>
    <rPh sb="0" eb="2">
      <t>ヤマグチ</t>
    </rPh>
    <rPh sb="2" eb="4">
      <t>ナカムラ</t>
    </rPh>
    <rPh sb="4" eb="6">
      <t>ガクエン</t>
    </rPh>
    <rPh sb="6" eb="8">
      <t>コウトウ</t>
    </rPh>
    <rPh sb="8" eb="10">
      <t>ガッコウ</t>
    </rPh>
    <rPh sb="10" eb="13">
      <t>チョウリカ</t>
    </rPh>
    <phoneticPr fontId="2"/>
  </si>
  <si>
    <t>福岡女子短期大学健康栄養学科</t>
    <rPh sb="0" eb="2">
      <t>フクオカ</t>
    </rPh>
    <rPh sb="2" eb="4">
      <t>ジョシ</t>
    </rPh>
    <rPh sb="4" eb="6">
      <t>タンキ</t>
    </rPh>
    <rPh sb="6" eb="8">
      <t>ダイガク</t>
    </rPh>
    <rPh sb="8" eb="10">
      <t>ケンコウ</t>
    </rPh>
    <rPh sb="10" eb="12">
      <t>エイヨウ</t>
    </rPh>
    <rPh sb="12" eb="14">
      <t>ガッカ</t>
    </rPh>
    <phoneticPr fontId="2"/>
  </si>
  <si>
    <t>櫻美学園高等学校調理科</t>
    <rPh sb="0" eb="1">
      <t>オウ</t>
    </rPh>
    <rPh sb="1" eb="2">
      <t>ビ</t>
    </rPh>
    <rPh sb="2" eb="4">
      <t>ガクエン</t>
    </rPh>
    <rPh sb="4" eb="6">
      <t>コウトウ</t>
    </rPh>
    <rPh sb="6" eb="8">
      <t>ガッコウ</t>
    </rPh>
    <rPh sb="8" eb="11">
      <t>チョウリカ</t>
    </rPh>
    <phoneticPr fontId="2"/>
  </si>
  <si>
    <t>令和７年度</t>
    <rPh sb="0" eb="1">
      <t>レイ</t>
    </rPh>
    <rPh sb="1" eb="2">
      <t>ワ</t>
    </rPh>
    <rPh sb="3" eb="5">
      <t>ネンド</t>
    </rPh>
    <phoneticPr fontId="2"/>
  </si>
  <si>
    <t>令和７年度</t>
    <rPh sb="0" eb="1">
      <t>レイ</t>
    </rPh>
    <rPh sb="1" eb="2">
      <t>ワ</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</si>
</sst>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_ "/>
    <numFmt numFmtId="178" formatCode="#,##0_);[Red]\(#,##0\)"/>
    <numFmt numFmtId="179" formatCode="0.0_);[Red]\(0.0\)"/>
    <numFmt numFmtId="180" formatCode="0.0_ "/>
    <numFmt numFmtId="181" formatCode="\(0.0%\);\(\-0.0%\)"/>
    <numFmt numFmtId="182" formatCode="0.00_ "/>
    <numFmt numFmtId="183" formatCode="0;[Red]0"/>
    <numFmt numFmtId="184" formatCode="\(0.0\)\ "/>
  </numFmts>
  <fonts count="15" x14ac:knownFonts="1">
    <font>
      <sz val="11"/>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明朝"/>
      <family val="1"/>
      <charset val="128"/>
    </font>
    <font>
      <sz val="11"/>
      <color indexed="12"/>
      <name val="ＭＳ 明朝"/>
      <family val="1"/>
      <charset val="128"/>
    </font>
    <font>
      <u/>
      <sz val="11"/>
      <color indexed="12"/>
      <name val="ＭＳ Ｐゴシック"/>
      <family val="3"/>
      <charset val="128"/>
    </font>
    <font>
      <sz val="12"/>
      <color indexed="12"/>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b/>
      <sz val="14"/>
      <name val="ＭＳ ゴシック"/>
      <family val="3"/>
      <charset val="128"/>
    </font>
    <font>
      <strike/>
      <sz val="11"/>
      <color rgb="FFFF0000"/>
      <name val="ＭＳ 明朝"/>
      <family val="1"/>
      <charset val="128"/>
    </font>
  </fonts>
  <fills count="11">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34"/>
        <bgColor indexed="64"/>
      </patternFill>
    </fill>
    <fill>
      <patternFill patternType="solid">
        <fgColor theme="0"/>
        <bgColor indexed="64"/>
      </patternFill>
    </fill>
    <fill>
      <patternFill patternType="solid">
        <fgColor rgb="FFCFF4FF"/>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CC"/>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DashDotDot">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bottom/>
      <diagonal/>
    </border>
    <border>
      <left style="mediumDashDot">
        <color indexed="64"/>
      </left>
      <right/>
      <top/>
      <bottom/>
      <diagonal/>
    </border>
    <border>
      <left style="mediumDashDot">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top/>
      <bottom style="hair">
        <color indexed="64"/>
      </bottom>
      <diagonal/>
    </border>
    <border>
      <left style="hair">
        <color indexed="64"/>
      </left>
      <right style="mediumDashDot">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bottom/>
      <diagonal/>
    </border>
    <border>
      <left style="hair">
        <color indexed="8"/>
      </left>
      <right style="hair">
        <color indexed="8"/>
      </right>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indexed="8"/>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diagonal/>
    </border>
    <border>
      <left style="hair">
        <color indexed="8"/>
      </left>
      <right style="thin">
        <color indexed="8"/>
      </right>
      <top/>
      <bottom style="thin">
        <color indexed="8"/>
      </bottom>
      <diagonal/>
    </border>
    <border>
      <left style="thin">
        <color indexed="8"/>
      </left>
      <right style="hair">
        <color indexed="8"/>
      </right>
      <top style="hair">
        <color indexed="8"/>
      </top>
      <bottom/>
      <diagonal/>
    </border>
    <border>
      <left style="thin">
        <color indexed="8"/>
      </left>
      <right style="hair">
        <color indexed="8"/>
      </right>
      <top/>
      <bottom/>
      <diagonal/>
    </border>
    <border>
      <left style="thin">
        <color indexed="8"/>
      </left>
      <right style="hair">
        <color indexed="8"/>
      </right>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DashDotDot">
        <color indexed="64"/>
      </right>
      <top/>
      <bottom/>
      <diagonal/>
    </border>
    <border>
      <left style="hair">
        <color indexed="64"/>
      </left>
      <right style="mediumDashDotDot">
        <color indexed="64"/>
      </right>
      <top style="hair">
        <color indexed="64"/>
      </top>
      <bottom style="hair">
        <color indexed="64"/>
      </bottom>
      <diagonal/>
    </border>
    <border>
      <left/>
      <right style="mediumDashDot">
        <color indexed="64"/>
      </right>
      <top/>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0" fontId="11" fillId="0" borderId="0"/>
  </cellStyleXfs>
  <cellXfs count="255">
    <xf numFmtId="0" fontId="0" fillId="0" borderId="0" xfId="0">
      <alignmen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shrinkToFit="1"/>
    </xf>
    <xf numFmtId="49" fontId="4" fillId="0" borderId="1" xfId="0" applyNumberFormat="1" applyFont="1" applyBorder="1">
      <alignment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vertical="center" shrinkToFit="1"/>
    </xf>
    <xf numFmtId="0" fontId="4" fillId="0" borderId="1" xfId="0" applyFont="1" applyBorder="1" applyAlignment="1">
      <alignment vertical="center" shrinkToFit="1"/>
    </xf>
    <xf numFmtId="49" fontId="4" fillId="2" borderId="1" xfId="0" applyNumberFormat="1" applyFont="1" applyFill="1" applyBorder="1">
      <alignment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vertical="center" shrinkToFit="1"/>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shrinkToFit="1"/>
    </xf>
    <xf numFmtId="49" fontId="5" fillId="0" borderId="1" xfId="0" applyNumberFormat="1" applyFont="1" applyBorder="1" applyAlignment="1">
      <alignment horizontal="center" vertical="center"/>
    </xf>
    <xf numFmtId="49" fontId="7" fillId="0" borderId="1" xfId="0" applyNumberFormat="1" applyFont="1" applyBorder="1" applyAlignment="1">
      <alignment horizontal="center" vertical="center" shrinkToFit="1"/>
    </xf>
    <xf numFmtId="0" fontId="0" fillId="0" borderId="0" xfId="0" applyAlignment="1">
      <alignment horizontal="center" vertical="center"/>
    </xf>
    <xf numFmtId="0" fontId="8"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shrinkToFit="1"/>
    </xf>
    <xf numFmtId="49" fontId="4" fillId="3" borderId="1" xfId="0" applyNumberFormat="1" applyFont="1" applyFill="1" applyBorder="1" applyAlignment="1">
      <alignment horizontal="center" vertical="center"/>
    </xf>
    <xf numFmtId="49" fontId="4" fillId="3" borderId="1" xfId="0" applyNumberFormat="1" applyFont="1" applyFill="1" applyBorder="1" applyAlignment="1">
      <alignment vertical="center" shrinkToFit="1"/>
    </xf>
    <xf numFmtId="49" fontId="4" fillId="3" borderId="1" xfId="0" applyNumberFormat="1" applyFont="1" applyFill="1" applyBorder="1" applyAlignment="1">
      <alignment horizontal="center" vertical="center" shrinkToFit="1"/>
    </xf>
    <xf numFmtId="0" fontId="9" fillId="0" borderId="0" xfId="0" applyFont="1" applyAlignment="1">
      <alignment horizontal="center" vertical="center" shrinkToFit="1"/>
    </xf>
    <xf numFmtId="49" fontId="4"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1" xfId="0" applyFont="1" applyFill="1" applyBorder="1">
      <alignment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49" fontId="4" fillId="4" borderId="1" xfId="0" applyNumberFormat="1" applyFont="1" applyFill="1" applyBorder="1" applyAlignment="1">
      <alignment vertical="center" shrinkToFit="1"/>
    </xf>
    <xf numFmtId="178" fontId="1" fillId="0" borderId="1" xfId="0" applyNumberFormat="1" applyFont="1" applyBorder="1" applyAlignment="1">
      <alignment horizontal="center" vertical="center" shrinkToFit="1"/>
    </xf>
    <xf numFmtId="178" fontId="0" fillId="0" borderId="1" xfId="0" applyNumberFormat="1" applyBorder="1" applyAlignment="1">
      <alignment horizontal="center" vertical="center"/>
    </xf>
    <xf numFmtId="178" fontId="0" fillId="0" borderId="1" xfId="0" applyNumberFormat="1" applyBorder="1">
      <alignment vertical="center"/>
    </xf>
    <xf numFmtId="178" fontId="4" fillId="0" borderId="1" xfId="0" applyNumberFormat="1" applyFont="1" applyBorder="1" applyAlignment="1">
      <alignment horizontal="center" vertical="center" shrinkToFit="1"/>
    </xf>
    <xf numFmtId="178" fontId="4" fillId="2" borderId="1" xfId="0" applyNumberFormat="1" applyFont="1" applyFill="1" applyBorder="1" applyAlignment="1">
      <alignment horizontal="center" vertical="center" shrinkToFit="1"/>
    </xf>
    <xf numFmtId="178" fontId="4" fillId="3" borderId="1" xfId="0" applyNumberFormat="1" applyFont="1" applyFill="1" applyBorder="1" applyAlignment="1">
      <alignment horizontal="center" vertical="center" shrinkToFit="1"/>
    </xf>
    <xf numFmtId="178" fontId="4" fillId="4" borderId="1" xfId="0" applyNumberFormat="1" applyFont="1" applyFill="1" applyBorder="1" applyAlignment="1">
      <alignment horizontal="center" vertical="center" shrinkToFit="1"/>
    </xf>
    <xf numFmtId="178" fontId="4" fillId="4" borderId="1" xfId="0" applyNumberFormat="1" applyFont="1" applyFill="1" applyBorder="1" applyAlignment="1">
      <alignment vertical="center" shrinkToFit="1"/>
    </xf>
    <xf numFmtId="176" fontId="5" fillId="4" borderId="1" xfId="1" applyNumberFormat="1" applyFont="1" applyFill="1" applyBorder="1" applyAlignment="1" applyProtection="1">
      <alignment horizontal="center" vertical="center"/>
    </xf>
    <xf numFmtId="178" fontId="7" fillId="0" borderId="1" xfId="0" applyNumberFormat="1" applyFont="1" applyBorder="1" applyAlignment="1">
      <alignment horizontal="center" vertical="center" shrinkToFit="1"/>
    </xf>
    <xf numFmtId="0" fontId="0" fillId="0" borderId="2" xfId="0" applyBorder="1" applyAlignment="1">
      <alignment horizontal="center" vertical="center"/>
    </xf>
    <xf numFmtId="178" fontId="4" fillId="3" borderId="2" xfId="0" applyNumberFormat="1" applyFont="1" applyFill="1" applyBorder="1" applyAlignment="1">
      <alignment horizontal="center" vertical="center" shrinkToFit="1"/>
    </xf>
    <xf numFmtId="178" fontId="4" fillId="4" borderId="2" xfId="0" applyNumberFormat="1" applyFont="1" applyFill="1" applyBorder="1" applyAlignment="1">
      <alignment horizontal="center" vertical="center" shrinkToFit="1"/>
    </xf>
    <xf numFmtId="178" fontId="4" fillId="4" borderId="2" xfId="0" applyNumberFormat="1" applyFont="1" applyFill="1" applyBorder="1" applyAlignment="1">
      <alignment vertical="center" shrinkToFit="1"/>
    </xf>
    <xf numFmtId="178" fontId="7" fillId="0" borderId="2" xfId="0" applyNumberFormat="1" applyFont="1" applyBorder="1" applyAlignment="1">
      <alignment horizontal="center" vertical="center" shrinkToFit="1"/>
    </xf>
    <xf numFmtId="178" fontId="4" fillId="3" borderId="3" xfId="0" applyNumberFormat="1" applyFont="1" applyFill="1" applyBorder="1" applyAlignment="1">
      <alignment horizontal="center" vertical="center" shrinkToFit="1"/>
    </xf>
    <xf numFmtId="178" fontId="4" fillId="4" borderId="3" xfId="0" applyNumberFormat="1" applyFont="1" applyFill="1" applyBorder="1" applyAlignment="1">
      <alignment horizontal="center" vertical="center" shrinkToFit="1"/>
    </xf>
    <xf numFmtId="178" fontId="7" fillId="0" borderId="3" xfId="0" applyNumberFormat="1" applyFont="1" applyBorder="1" applyAlignment="1">
      <alignment horizontal="center" vertical="center" shrinkToFit="1"/>
    </xf>
    <xf numFmtId="0" fontId="0" fillId="0" borderId="3" xfId="0" applyBorder="1" applyAlignment="1">
      <alignment horizontal="center" vertical="center"/>
    </xf>
    <xf numFmtId="0" fontId="0" fillId="0" borderId="0" xfId="0" applyAlignment="1">
      <alignment horizontal="center" vertical="center" wrapText="1"/>
    </xf>
    <xf numFmtId="178" fontId="4" fillId="4" borderId="4" xfId="0" applyNumberFormat="1" applyFont="1" applyFill="1" applyBorder="1" applyAlignment="1">
      <alignment horizontal="center" vertical="center" shrinkToFit="1"/>
    </xf>
    <xf numFmtId="178" fontId="4" fillId="3" borderId="5" xfId="0" applyNumberFormat="1" applyFont="1" applyFill="1" applyBorder="1" applyAlignment="1">
      <alignment horizontal="center" vertical="center" shrinkToFit="1"/>
    </xf>
    <xf numFmtId="178" fontId="4" fillId="3" borderId="6" xfId="0" applyNumberFormat="1" applyFont="1" applyFill="1" applyBorder="1" applyAlignment="1">
      <alignment horizontal="center" vertical="center" shrinkToFit="1"/>
    </xf>
    <xf numFmtId="0" fontId="0" fillId="0" borderId="7" xfId="0" applyBorder="1" applyAlignment="1">
      <alignment horizontal="center" vertical="center"/>
    </xf>
    <xf numFmtId="178" fontId="4" fillId="3" borderId="4" xfId="0" applyNumberFormat="1" applyFont="1" applyFill="1" applyBorder="1" applyAlignment="1">
      <alignment horizontal="center" vertical="center" shrinkToFit="1"/>
    </xf>
    <xf numFmtId="178" fontId="4" fillId="3" borderId="7" xfId="0" applyNumberFormat="1" applyFont="1" applyFill="1" applyBorder="1" applyAlignment="1">
      <alignment horizontal="center" vertical="center" shrinkToFit="1"/>
    </xf>
    <xf numFmtId="178" fontId="4" fillId="4" borderId="7" xfId="0" applyNumberFormat="1" applyFont="1" applyFill="1" applyBorder="1" applyAlignment="1">
      <alignment horizontal="center" vertical="center" shrinkToFit="1"/>
    </xf>
    <xf numFmtId="178" fontId="7" fillId="0" borderId="7" xfId="0" applyNumberFormat="1" applyFont="1" applyBorder="1" applyAlignment="1">
      <alignment horizontal="center" vertical="center" shrinkToFit="1"/>
    </xf>
    <xf numFmtId="0" fontId="12" fillId="0" borderId="0" xfId="0" applyFont="1" applyAlignment="1">
      <alignment horizontal="center" vertical="center" wrapText="1"/>
    </xf>
    <xf numFmtId="0" fontId="0" fillId="0" borderId="8" xfId="0" applyBorder="1" applyAlignment="1">
      <alignment horizontal="center" vertical="center"/>
    </xf>
    <xf numFmtId="178" fontId="4" fillId="3" borderId="9" xfId="0" applyNumberFormat="1" applyFont="1" applyFill="1" applyBorder="1" applyAlignment="1">
      <alignment horizontal="center" vertical="center" shrinkToFit="1"/>
    </xf>
    <xf numFmtId="178" fontId="4" fillId="4" borderId="9" xfId="0" applyNumberFormat="1" applyFont="1" applyFill="1" applyBorder="1" applyAlignment="1">
      <alignment horizontal="center" vertical="center" shrinkToFi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8" fontId="4" fillId="3" borderId="10" xfId="0" applyNumberFormat="1" applyFont="1" applyFill="1" applyBorder="1" applyAlignment="1">
      <alignment horizontal="center" vertical="center" shrinkToFit="1"/>
    </xf>
    <xf numFmtId="49" fontId="4" fillId="5" borderId="1" xfId="0" applyNumberFormat="1" applyFont="1" applyFill="1" applyBorder="1">
      <alignment vertical="center"/>
    </xf>
    <xf numFmtId="49"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xf>
    <xf numFmtId="49" fontId="4" fillId="5" borderId="1" xfId="0" applyNumberFormat="1" applyFont="1" applyFill="1" applyBorder="1" applyAlignment="1">
      <alignment vertical="center" shrinkToFit="1"/>
    </xf>
    <xf numFmtId="49" fontId="0" fillId="5" borderId="1" xfId="0" applyNumberFormat="1" applyFill="1" applyBorder="1" applyAlignment="1">
      <alignment vertical="center" shrinkToFit="1"/>
    </xf>
    <xf numFmtId="178" fontId="4" fillId="5" borderId="1" xfId="0" applyNumberFormat="1" applyFont="1" applyFill="1" applyBorder="1" applyAlignment="1">
      <alignment horizontal="center" vertical="center" shrinkToFit="1"/>
    </xf>
    <xf numFmtId="49" fontId="0" fillId="0" borderId="1" xfId="0" applyNumberFormat="1" applyBorder="1" applyAlignment="1">
      <alignment vertical="center" shrinkToFit="1"/>
    </xf>
    <xf numFmtId="178" fontId="0" fillId="5" borderId="1" xfId="0" applyNumberFormat="1" applyFill="1" applyBorder="1" applyAlignment="1">
      <alignment horizontal="center" vertical="center"/>
    </xf>
    <xf numFmtId="178" fontId="0" fillId="5" borderId="1" xfId="0" applyNumberFormat="1" applyFill="1" applyBorder="1">
      <alignment vertical="center"/>
    </xf>
    <xf numFmtId="178" fontId="4" fillId="6" borderId="1" xfId="0" applyNumberFormat="1" applyFont="1" applyFill="1"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vertical="center" shrinkToFit="1"/>
    </xf>
    <xf numFmtId="178" fontId="0" fillId="0" borderId="1" xfId="0" applyNumberFormat="1" applyBorder="1" applyAlignment="1">
      <alignment horizontal="center" vertical="center" shrinkToFit="1"/>
    </xf>
    <xf numFmtId="49" fontId="0" fillId="2" borderId="1" xfId="0" applyNumberFormat="1" applyFill="1" applyBorder="1" applyAlignment="1">
      <alignment vertical="center" shrinkToFit="1"/>
    </xf>
    <xf numFmtId="0" fontId="0" fillId="0" borderId="11" xfId="0" applyBorder="1" applyAlignment="1">
      <alignment vertical="center" wrapText="1"/>
    </xf>
    <xf numFmtId="0" fontId="0" fillId="0" borderId="11" xfId="0" applyBorder="1" applyAlignment="1">
      <alignment vertical="center" shrinkToFit="1"/>
    </xf>
    <xf numFmtId="178" fontId="0" fillId="5" borderId="1" xfId="0" applyNumberFormat="1" applyFill="1" applyBorder="1" applyAlignment="1">
      <alignment horizontal="center" vertical="center" shrinkToFit="1"/>
    </xf>
    <xf numFmtId="49" fontId="0" fillId="0" borderId="1" xfId="0" applyNumberFormat="1" applyBorder="1" applyAlignment="1">
      <alignment horizontal="center" vertical="center" wrapText="1"/>
    </xf>
    <xf numFmtId="49" fontId="0" fillId="0" borderId="1" xfId="0" applyNumberFormat="1" applyBorder="1">
      <alignment vertical="center"/>
    </xf>
    <xf numFmtId="0" fontId="0" fillId="0" borderId="6" xfId="0" applyBorder="1" applyAlignment="1">
      <alignment horizontal="center" vertical="center"/>
    </xf>
    <xf numFmtId="49" fontId="0" fillId="2" borderId="1" xfId="0" applyNumberFormat="1" applyFill="1" applyBorder="1" applyAlignment="1">
      <alignment horizontal="center" vertical="center" wrapText="1"/>
    </xf>
    <xf numFmtId="49" fontId="0" fillId="2" borderId="1" xfId="0" applyNumberFormat="1" applyFill="1" applyBorder="1">
      <alignment vertical="center"/>
    </xf>
    <xf numFmtId="178" fontId="0" fillId="0" borderId="2" xfId="0" applyNumberFormat="1" applyBorder="1" applyAlignment="1">
      <alignment horizontal="center" vertical="center"/>
    </xf>
    <xf numFmtId="178" fontId="0" fillId="5" borderId="2" xfId="0" applyNumberFormat="1" applyFill="1" applyBorder="1" applyAlignment="1">
      <alignment horizontal="center" vertical="center"/>
    </xf>
    <xf numFmtId="178" fontId="4" fillId="0" borderId="2" xfId="0" applyNumberFormat="1" applyFont="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0" fillId="0" borderId="12" xfId="0" applyBorder="1" applyAlignment="1">
      <alignment horizontal="center" vertical="center"/>
    </xf>
    <xf numFmtId="0" fontId="11" fillId="0" borderId="0" xfId="0" applyFont="1">
      <alignment vertical="center"/>
    </xf>
    <xf numFmtId="0" fontId="12" fillId="0" borderId="0" xfId="0" applyFont="1">
      <alignment vertical="center"/>
    </xf>
    <xf numFmtId="179" fontId="12" fillId="0" borderId="0" xfId="0" applyNumberFormat="1" applyFont="1">
      <alignment vertical="center"/>
    </xf>
    <xf numFmtId="0" fontId="12" fillId="7" borderId="0" xfId="0" applyFont="1" applyFill="1">
      <alignment vertical="center"/>
    </xf>
    <xf numFmtId="0" fontId="12" fillId="0" borderId="13" xfId="0" applyFont="1" applyBorder="1" applyAlignment="1">
      <alignment horizontal="distributed" vertical="center" justifyLastLine="1"/>
    </xf>
    <xf numFmtId="183" fontId="12" fillId="0" borderId="13" xfId="0" applyNumberFormat="1" applyFont="1" applyBorder="1" applyAlignment="1">
      <alignment horizontal="right" vertical="center"/>
    </xf>
    <xf numFmtId="183" fontId="12" fillId="0" borderId="14" xfId="0" applyNumberFormat="1" applyFont="1" applyBorder="1" applyAlignment="1">
      <alignment horizontal="right" vertical="center"/>
    </xf>
    <xf numFmtId="184" fontId="3" fillId="0" borderId="15" xfId="0" applyNumberFormat="1" applyFont="1" applyBorder="1" applyAlignment="1">
      <alignment horizontal="center" vertical="center"/>
    </xf>
    <xf numFmtId="184" fontId="3" fillId="0" borderId="16" xfId="0" applyNumberFormat="1" applyFont="1" applyBorder="1" applyAlignment="1">
      <alignment horizontal="center" vertical="center"/>
    </xf>
    <xf numFmtId="0" fontId="12" fillId="8" borderId="1" xfId="0" applyFont="1" applyFill="1" applyBorder="1" applyAlignment="1">
      <alignment horizontal="distributed" vertical="center" justifyLastLine="1" shrinkToFit="1"/>
    </xf>
    <xf numFmtId="0" fontId="3" fillId="8" borderId="1" xfId="0" applyFont="1" applyFill="1" applyBorder="1" applyAlignment="1">
      <alignment horizontal="distributed" vertical="center" justifyLastLine="1" shrinkToFit="1"/>
    </xf>
    <xf numFmtId="0" fontId="12" fillId="0" borderId="17" xfId="0" applyFont="1" applyBorder="1" applyAlignment="1">
      <alignment horizontal="distributed" vertical="center" justifyLastLine="1"/>
    </xf>
    <xf numFmtId="183" fontId="12" fillId="0" borderId="17" xfId="0" applyNumberFormat="1" applyFont="1" applyBorder="1" applyAlignment="1">
      <alignment horizontal="right" vertical="center"/>
    </xf>
    <xf numFmtId="183" fontId="12" fillId="0" borderId="18" xfId="0" applyNumberFormat="1" applyFont="1" applyBorder="1" applyAlignment="1">
      <alignment horizontal="right" vertical="center"/>
    </xf>
    <xf numFmtId="0" fontId="12" fillId="0" borderId="19" xfId="0" applyFont="1" applyBorder="1" applyAlignment="1">
      <alignment horizontal="distributed" vertical="center" justifyLastLine="1"/>
    </xf>
    <xf numFmtId="183" fontId="12" fillId="0" borderId="19" xfId="0" applyNumberFormat="1" applyFont="1" applyBorder="1" applyAlignment="1">
      <alignment horizontal="right" vertical="center"/>
    </xf>
    <xf numFmtId="183" fontId="12" fillId="0" borderId="20" xfId="0" applyNumberFormat="1" applyFont="1" applyBorder="1" applyAlignment="1">
      <alignment horizontal="right" vertical="center"/>
    </xf>
    <xf numFmtId="0" fontId="12" fillId="0" borderId="13" xfId="0" applyFont="1" applyBorder="1" applyAlignment="1">
      <alignment horizontal="distributed" vertical="center" textRotation="255" justifyLastLine="1"/>
    </xf>
    <xf numFmtId="0" fontId="12" fillId="0" borderId="13" xfId="0" applyFont="1" applyBorder="1" applyAlignment="1">
      <alignment horizontal="distributed" vertical="center" wrapText="1" justifyLastLine="1"/>
    </xf>
    <xf numFmtId="0" fontId="12" fillId="0" borderId="13" xfId="0" applyFont="1" applyBorder="1" applyAlignment="1">
      <alignment horizontal="distributed" vertical="center" justifyLastLine="1" shrinkToFit="1"/>
    </xf>
    <xf numFmtId="0" fontId="3" fillId="0" borderId="13" xfId="0" applyFont="1" applyBorder="1" applyAlignment="1">
      <alignment horizontal="distributed" vertical="center" justifyLastLine="1" shrinkToFit="1"/>
    </xf>
    <xf numFmtId="0" fontId="3" fillId="0" borderId="13"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0" fillId="2" borderId="1" xfId="0" applyFill="1" applyBorder="1" applyAlignment="1">
      <alignment vertical="center" shrinkToFit="1"/>
    </xf>
    <xf numFmtId="0" fontId="0" fillId="3" borderId="1" xfId="0" applyFill="1" applyBorder="1" applyAlignment="1">
      <alignment horizontal="center" vertical="center" shrinkToFit="1"/>
    </xf>
    <xf numFmtId="49" fontId="0" fillId="5" borderId="1" xfId="0" applyNumberFormat="1" applyFill="1" applyBorder="1" applyAlignment="1">
      <alignment horizontal="center" vertical="center" wrapText="1"/>
    </xf>
    <xf numFmtId="0" fontId="1" fillId="0" borderId="0" xfId="2" applyFont="1" applyAlignment="1">
      <alignment vertical="center"/>
    </xf>
    <xf numFmtId="0" fontId="1" fillId="0" borderId="0" xfId="2" applyFont="1" applyAlignment="1">
      <alignment vertical="center" textRotation="255"/>
    </xf>
    <xf numFmtId="0" fontId="1" fillId="0" borderId="0" xfId="2" applyFont="1" applyAlignment="1">
      <alignment horizontal="center" vertical="center"/>
    </xf>
    <xf numFmtId="0" fontId="1" fillId="0" borderId="0" xfId="2" applyFont="1" applyAlignment="1">
      <alignment horizontal="justify" vertical="center"/>
    </xf>
    <xf numFmtId="181" fontId="1" fillId="0" borderId="0" xfId="2" applyNumberFormat="1" applyFont="1" applyAlignment="1">
      <alignment vertical="center"/>
    </xf>
    <xf numFmtId="177" fontId="3" fillId="0" borderId="21" xfId="2" applyNumberFormat="1" applyFont="1" applyBorder="1" applyAlignment="1">
      <alignment vertical="center"/>
    </xf>
    <xf numFmtId="0" fontId="12" fillId="9" borderId="22" xfId="2" applyFont="1" applyFill="1" applyBorder="1" applyAlignment="1">
      <alignment horizontal="centerContinuous" vertical="center"/>
    </xf>
    <xf numFmtId="0" fontId="12" fillId="9" borderId="23" xfId="2" applyFont="1" applyFill="1" applyBorder="1" applyAlignment="1">
      <alignment horizontal="centerContinuous" vertical="center"/>
    </xf>
    <xf numFmtId="0" fontId="12" fillId="9" borderId="21" xfId="2" applyFont="1" applyFill="1" applyBorder="1" applyAlignment="1">
      <alignment horizontal="centerContinuous" vertical="center"/>
    </xf>
    <xf numFmtId="0" fontId="12" fillId="9" borderId="24" xfId="2" applyFont="1" applyFill="1" applyBorder="1" applyAlignment="1">
      <alignment horizontal="centerContinuous" vertical="center"/>
    </xf>
    <xf numFmtId="0" fontId="3" fillId="9" borderId="21" xfId="2" applyFont="1" applyFill="1" applyBorder="1" applyAlignment="1">
      <alignment horizontal="center" vertical="center" textRotation="255"/>
    </xf>
    <xf numFmtId="0" fontId="3" fillId="9" borderId="24" xfId="2" applyFont="1" applyFill="1" applyBorder="1" applyAlignment="1">
      <alignment horizontal="center" vertical="center" textRotation="255"/>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8" xfId="2" applyFont="1" applyBorder="1" applyAlignment="1">
      <alignment horizontal="centerContinuous" vertical="center"/>
    </xf>
    <xf numFmtId="0" fontId="12" fillId="0" borderId="21" xfId="2" applyFont="1" applyBorder="1" applyAlignment="1">
      <alignment horizontal="centerContinuous" vertical="center"/>
    </xf>
    <xf numFmtId="0" fontId="12" fillId="0" borderId="25" xfId="2" applyFont="1" applyBorder="1" applyAlignment="1">
      <alignment horizontal="center" vertical="center" textRotation="255" wrapText="1"/>
    </xf>
    <xf numFmtId="0" fontId="12" fillId="0" borderId="25" xfId="2" applyFont="1" applyBorder="1" applyAlignment="1">
      <alignment horizontal="center" vertical="center" textRotation="255"/>
    </xf>
    <xf numFmtId="0" fontId="12" fillId="0" borderId="29" xfId="2" applyFont="1" applyBorder="1" applyAlignment="1">
      <alignment horizontal="center" vertical="center" textRotation="255"/>
    </xf>
    <xf numFmtId="177" fontId="12" fillId="0" borderId="30" xfId="2" applyNumberFormat="1" applyFont="1" applyBorder="1" applyAlignment="1">
      <alignment horizontal="center" vertical="center"/>
    </xf>
    <xf numFmtId="180" fontId="12" fillId="0" borderId="30" xfId="2" applyNumberFormat="1" applyFont="1" applyBorder="1" applyAlignment="1">
      <alignment horizontal="center" vertical="center"/>
    </xf>
    <xf numFmtId="0" fontId="12" fillId="0" borderId="25" xfId="2" applyFont="1" applyBorder="1" applyAlignment="1">
      <alignment horizontal="right" vertical="center"/>
    </xf>
    <xf numFmtId="0" fontId="12" fillId="0" borderId="29" xfId="2" applyFont="1" applyBorder="1" applyAlignment="1">
      <alignment horizontal="right" vertical="center"/>
    </xf>
    <xf numFmtId="0" fontId="12" fillId="0" borderId="26" xfId="2" applyFont="1" applyBorder="1" applyAlignment="1">
      <alignment horizontal="right" vertical="center"/>
    </xf>
    <xf numFmtId="0" fontId="12" fillId="0" borderId="31" xfId="2" applyFont="1" applyBorder="1" applyAlignment="1">
      <alignment horizontal="right" vertical="center"/>
    </xf>
    <xf numFmtId="0" fontId="12" fillId="0" borderId="27" xfId="2" applyFont="1" applyBorder="1" applyAlignment="1">
      <alignment horizontal="right" vertical="center"/>
    </xf>
    <xf numFmtId="0" fontId="12" fillId="0" borderId="32" xfId="2" applyFont="1" applyBorder="1" applyAlignment="1">
      <alignment horizontal="right" vertical="center"/>
    </xf>
    <xf numFmtId="0" fontId="3" fillId="0" borderId="21" xfId="2" applyFont="1" applyBorder="1" applyAlignment="1">
      <alignment horizontal="right" vertical="center"/>
    </xf>
    <xf numFmtId="0" fontId="12" fillId="0" borderId="21" xfId="2" applyFont="1" applyBorder="1" applyAlignment="1">
      <alignment horizontal="right" vertical="center"/>
    </xf>
    <xf numFmtId="0" fontId="12" fillId="0" borderId="24" xfId="2" applyFont="1" applyBorder="1" applyAlignment="1">
      <alignment horizontal="right" vertical="center"/>
    </xf>
    <xf numFmtId="0" fontId="0" fillId="0" borderId="11" xfId="0" applyBorder="1" applyAlignment="1">
      <alignment horizontal="center" vertical="center"/>
    </xf>
    <xf numFmtId="49" fontId="4" fillId="10" borderId="1" xfId="0" applyNumberFormat="1" applyFont="1" applyFill="1" applyBorder="1">
      <alignment vertical="center"/>
    </xf>
    <xf numFmtId="49" fontId="4" fillId="10" borderId="1" xfId="0" applyNumberFormat="1" applyFont="1" applyFill="1" applyBorder="1" applyAlignment="1">
      <alignment horizontal="center" vertical="center" wrapText="1"/>
    </xf>
    <xf numFmtId="49" fontId="4" fillId="10" borderId="1" xfId="0" applyNumberFormat="1" applyFont="1" applyFill="1" applyBorder="1" applyAlignment="1">
      <alignment horizontal="center" vertical="center"/>
    </xf>
    <xf numFmtId="49" fontId="4" fillId="10" borderId="1" xfId="0" applyNumberFormat="1" applyFont="1" applyFill="1" applyBorder="1" applyAlignment="1">
      <alignment vertical="center" shrinkToFit="1"/>
    </xf>
    <xf numFmtId="49" fontId="0" fillId="10" borderId="1" xfId="0" applyNumberFormat="1" applyFill="1" applyBorder="1" applyAlignment="1">
      <alignment vertical="center" shrinkToFit="1"/>
    </xf>
    <xf numFmtId="0" fontId="4" fillId="10" borderId="1" xfId="0" applyFont="1" applyFill="1" applyBorder="1" applyAlignment="1">
      <alignment vertical="center" shrinkToFit="1"/>
    </xf>
    <xf numFmtId="49" fontId="0" fillId="10" borderId="1" xfId="0" applyNumberFormat="1" applyFill="1" applyBorder="1" applyAlignment="1">
      <alignment horizontal="center" vertical="center" wrapText="1"/>
    </xf>
    <xf numFmtId="178" fontId="4" fillId="4" borderId="6" xfId="0" applyNumberFormat="1" applyFont="1" applyFill="1" applyBorder="1" applyAlignment="1">
      <alignment horizontal="center" vertical="center" shrinkToFit="1"/>
    </xf>
    <xf numFmtId="0" fontId="0" fillId="0" borderId="10" xfId="0" applyBorder="1" applyAlignment="1">
      <alignment horizontal="center" vertical="center"/>
    </xf>
    <xf numFmtId="178" fontId="4" fillId="4" borderId="10" xfId="0" applyNumberFormat="1" applyFont="1" applyFill="1" applyBorder="1" applyAlignment="1">
      <alignment horizontal="center" vertical="center" shrinkToFit="1"/>
    </xf>
    <xf numFmtId="0" fontId="0" fillId="0" borderId="54" xfId="0" applyBorder="1" applyAlignment="1">
      <alignment horizontal="center" vertical="center"/>
    </xf>
    <xf numFmtId="178" fontId="4" fillId="4" borderId="55" xfId="0" applyNumberFormat="1" applyFont="1" applyFill="1" applyBorder="1" applyAlignment="1">
      <alignment horizontal="center" vertical="center" shrinkToFit="1"/>
    </xf>
    <xf numFmtId="178" fontId="4" fillId="3" borderId="55" xfId="0" applyNumberFormat="1" applyFont="1" applyFill="1" applyBorder="1" applyAlignment="1">
      <alignment horizontal="center" vertical="center" shrinkToFit="1"/>
    </xf>
    <xf numFmtId="0" fontId="0" fillId="0" borderId="56" xfId="0" applyBorder="1" applyAlignment="1">
      <alignment horizontal="center" vertical="center"/>
    </xf>
    <xf numFmtId="0" fontId="12" fillId="0" borderId="0" xfId="2" applyFont="1" applyAlignment="1">
      <alignment horizontal="center" vertical="center" shrinkToFit="1"/>
    </xf>
    <xf numFmtId="177" fontId="12" fillId="0" borderId="0" xfId="2" applyNumberFormat="1" applyFont="1" applyAlignment="1">
      <alignment horizontal="center" vertical="center"/>
    </xf>
    <xf numFmtId="180" fontId="12" fillId="0" borderId="0" xfId="2" applyNumberFormat="1" applyFont="1" applyAlignment="1">
      <alignment horizontal="center" vertical="center"/>
    </xf>
    <xf numFmtId="0" fontId="4" fillId="10" borderId="1" xfId="0" applyFont="1" applyFill="1" applyBorder="1">
      <alignment vertical="center"/>
    </xf>
    <xf numFmtId="0" fontId="0" fillId="10" borderId="1" xfId="0" applyFill="1" applyBorder="1" applyAlignment="1">
      <alignment horizontal="center" vertical="center" wrapText="1"/>
    </xf>
    <xf numFmtId="0" fontId="4" fillId="10" borderId="1" xfId="0" applyFont="1" applyFill="1" applyBorder="1" applyAlignment="1">
      <alignment horizontal="center" vertical="center"/>
    </xf>
    <xf numFmtId="0" fontId="0" fillId="10" borderId="1" xfId="0" applyFill="1" applyBorder="1" applyAlignment="1">
      <alignment vertical="center" shrinkToFit="1"/>
    </xf>
    <xf numFmtId="49" fontId="0" fillId="10" borderId="1" xfId="0" applyNumberFormat="1" applyFill="1" applyBorder="1">
      <alignment vertical="center"/>
    </xf>
    <xf numFmtId="0" fontId="14" fillId="0" borderId="1" xfId="0" applyFont="1" applyBorder="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shrinkToFit="1"/>
    </xf>
    <xf numFmtId="49" fontId="14" fillId="0" borderId="1" xfId="0" applyNumberFormat="1" applyFont="1" applyBorder="1">
      <alignment vertical="center"/>
    </xf>
    <xf numFmtId="49"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49" fontId="14" fillId="0" borderId="1" xfId="0" applyNumberFormat="1" applyFont="1" applyBorder="1" applyAlignment="1">
      <alignment vertical="center" shrinkToFit="1"/>
    </xf>
    <xf numFmtId="0" fontId="0" fillId="0" borderId="0" xfId="0"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wrapText="1"/>
    </xf>
    <xf numFmtId="0" fontId="0" fillId="0" borderId="0" xfId="0" applyAlignment="1">
      <alignment horizontal="center" vertical="center" justifyLastLine="1"/>
    </xf>
    <xf numFmtId="0" fontId="0" fillId="0" borderId="8" xfId="0" applyBorder="1" applyAlignment="1">
      <alignment horizontal="center" vertical="center" justifyLastLine="1"/>
    </xf>
    <xf numFmtId="0" fontId="10" fillId="0" borderId="0" xfId="0" applyFont="1" applyAlignment="1">
      <alignment horizontal="center" vertical="center" wrapText="1"/>
    </xf>
    <xf numFmtId="0" fontId="12" fillId="0" borderId="33"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2" fillId="0" borderId="34" xfId="0" applyFont="1" applyBorder="1" applyAlignment="1">
      <alignment horizontal="center" vertical="center"/>
    </xf>
    <xf numFmtId="0" fontId="12" fillId="0" borderId="15" xfId="0" applyFont="1" applyBorder="1" applyAlignment="1">
      <alignment horizontal="center" vertical="center"/>
    </xf>
    <xf numFmtId="0" fontId="12" fillId="8" borderId="35" xfId="0" applyFont="1" applyFill="1" applyBorder="1" applyAlignment="1">
      <alignment horizontal="distributed" vertical="center" justifyLastLine="1"/>
    </xf>
    <xf numFmtId="0" fontId="12" fillId="8" borderId="36" xfId="0" applyFont="1" applyFill="1" applyBorder="1" applyAlignment="1">
      <alignment horizontal="distributed" vertical="center" justifyLastLine="1"/>
    </xf>
    <xf numFmtId="0" fontId="12" fillId="8" borderId="1" xfId="0" applyFont="1" applyFill="1" applyBorder="1" applyAlignment="1">
      <alignment horizontal="distributed" vertical="center" justifyLastLine="1"/>
    </xf>
    <xf numFmtId="0" fontId="11" fillId="0" borderId="0" xfId="0" applyFont="1" applyAlignment="1">
      <alignment horizontal="right" vertical="center"/>
    </xf>
    <xf numFmtId="0" fontId="12" fillId="8" borderId="1" xfId="0" applyFont="1" applyFill="1" applyBorder="1" applyAlignment="1">
      <alignment horizontal="distributed" vertical="center" wrapText="1" justifyLastLine="1"/>
    </xf>
    <xf numFmtId="0" fontId="12" fillId="0" borderId="3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12" fillId="8" borderId="1"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3" fillId="8" borderId="41" xfId="0" applyFont="1" applyFill="1" applyBorder="1" applyAlignment="1">
      <alignment horizontal="distributed" vertical="center" wrapText="1" justifyLastLine="1"/>
    </xf>
    <xf numFmtId="0" fontId="3" fillId="8" borderId="1" xfId="0" applyFont="1" applyFill="1" applyBorder="1" applyAlignment="1">
      <alignment horizontal="distributed" vertical="center" wrapText="1" justifyLastLine="1"/>
    </xf>
    <xf numFmtId="0" fontId="12" fillId="0" borderId="38" xfId="0" applyFont="1" applyBorder="1">
      <alignment vertical="center"/>
    </xf>
    <xf numFmtId="0" fontId="13" fillId="0" borderId="0" xfId="0" applyFont="1" applyAlignment="1">
      <alignment horizontal="center" vertical="center"/>
    </xf>
    <xf numFmtId="0" fontId="12" fillId="0" borderId="37" xfId="0" applyFont="1" applyBorder="1">
      <alignment vertical="center"/>
    </xf>
    <xf numFmtId="0" fontId="12" fillId="8" borderId="35" xfId="0" applyFont="1" applyFill="1" applyBorder="1" applyAlignment="1">
      <alignment horizontal="center" vertical="distributed" textRotation="255" justifyLastLine="1"/>
    </xf>
    <xf numFmtId="0" fontId="12" fillId="8" borderId="1" xfId="0" applyFont="1" applyFill="1" applyBorder="1" applyAlignment="1">
      <alignment horizontal="center" vertical="distributed" textRotation="255" justifyLastLine="1"/>
    </xf>
    <xf numFmtId="0" fontId="12" fillId="8" borderId="39" xfId="0" applyFont="1" applyFill="1" applyBorder="1" applyAlignment="1">
      <alignment horizontal="center" vertical="distributed" textRotation="255" wrapText="1" justifyLastLine="1"/>
    </xf>
    <xf numFmtId="0" fontId="12" fillId="8" borderId="40" xfId="0" applyFont="1" applyFill="1" applyBorder="1" applyAlignment="1">
      <alignment horizontal="center" vertical="distributed" textRotation="255" justifyLastLine="1"/>
    </xf>
    <xf numFmtId="0" fontId="3" fillId="0" borderId="37" xfId="0" applyFont="1" applyBorder="1" applyAlignment="1">
      <alignment horizontal="center" vertical="center" textRotation="255" wrapText="1"/>
    </xf>
    <xf numFmtId="0" fontId="12" fillId="8" borderId="1" xfId="0" applyFont="1" applyFill="1" applyBorder="1" applyAlignment="1">
      <alignment horizontal="center" vertical="center" wrapText="1" justifyLastLine="1"/>
    </xf>
    <xf numFmtId="0" fontId="12" fillId="9" borderId="21" xfId="2" applyFont="1" applyFill="1" applyBorder="1" applyAlignment="1">
      <alignment horizontal="center" vertical="center" textRotation="255"/>
    </xf>
    <xf numFmtId="0" fontId="11" fillId="0" borderId="0" xfId="2" applyAlignment="1">
      <alignment horizontal="right" vertical="center"/>
    </xf>
    <xf numFmtId="0" fontId="12" fillId="9" borderId="26" xfId="2" applyFont="1" applyFill="1" applyBorder="1" applyAlignment="1">
      <alignment horizontal="center" vertical="center" textRotation="255"/>
    </xf>
    <xf numFmtId="0" fontId="12" fillId="9" borderId="27" xfId="2" applyFont="1" applyFill="1" applyBorder="1" applyAlignment="1">
      <alignment horizontal="center" vertical="center" textRotation="255"/>
    </xf>
    <xf numFmtId="0" fontId="12" fillId="9" borderId="42" xfId="2" applyFont="1" applyFill="1" applyBorder="1" applyAlignment="1">
      <alignment horizontal="center" vertical="center" textRotation="255"/>
    </xf>
    <xf numFmtId="0" fontId="12" fillId="9" borderId="28" xfId="2" applyFont="1" applyFill="1" applyBorder="1" applyAlignment="1">
      <alignment horizontal="center" vertical="center" textRotation="255"/>
    </xf>
    <xf numFmtId="0" fontId="13" fillId="0" borderId="0" xfId="2" applyFont="1" applyAlignment="1">
      <alignment horizontal="center" vertical="center"/>
    </xf>
    <xf numFmtId="0" fontId="12" fillId="9" borderId="43" xfId="2" applyFont="1" applyFill="1" applyBorder="1" applyAlignment="1">
      <alignment horizontal="center" vertical="center" wrapText="1"/>
    </xf>
    <xf numFmtId="0" fontId="12" fillId="9" borderId="25" xfId="2" applyFont="1" applyFill="1" applyBorder="1" applyAlignment="1">
      <alignment horizontal="center" vertical="center" wrapText="1"/>
    </xf>
    <xf numFmtId="0" fontId="12" fillId="9" borderId="27" xfId="2" applyFont="1" applyFill="1" applyBorder="1" applyAlignment="1">
      <alignment horizontal="center" vertical="center" wrapText="1"/>
    </xf>
    <xf numFmtId="180" fontId="12" fillId="0" borderId="30" xfId="2" applyNumberFormat="1" applyFont="1" applyBorder="1" applyAlignment="1">
      <alignment horizontal="center" vertical="center"/>
    </xf>
    <xf numFmtId="180" fontId="12" fillId="0" borderId="44" xfId="2" applyNumberFormat="1" applyFont="1" applyBorder="1" applyAlignment="1">
      <alignment horizontal="center" vertical="center"/>
    </xf>
    <xf numFmtId="0" fontId="12" fillId="9" borderId="22" xfId="2" applyFont="1" applyFill="1" applyBorder="1" applyAlignment="1">
      <alignment horizontal="center" vertical="center" textRotation="255"/>
    </xf>
    <xf numFmtId="0" fontId="12" fillId="0" borderId="45" xfId="2" applyFont="1" applyBorder="1" applyAlignment="1">
      <alignment horizontal="center" vertical="center" textRotation="255" shrinkToFit="1"/>
    </xf>
    <xf numFmtId="0" fontId="12" fillId="0" borderId="46" xfId="2" applyFont="1" applyBorder="1" applyAlignment="1">
      <alignment horizontal="center" vertical="center" textRotation="255" shrinkToFit="1"/>
    </xf>
    <xf numFmtId="0" fontId="12" fillId="0" borderId="47" xfId="2" applyFont="1" applyBorder="1" applyAlignment="1">
      <alignment horizontal="center" vertical="center" textRotation="255" shrinkToFit="1"/>
    </xf>
    <xf numFmtId="0" fontId="12" fillId="0" borderId="46" xfId="2" applyFont="1" applyBorder="1" applyAlignment="1">
      <alignment horizontal="center" vertical="center" textRotation="255"/>
    </xf>
    <xf numFmtId="0" fontId="12" fillId="0" borderId="45" xfId="2" applyFont="1" applyBorder="1" applyAlignment="1">
      <alignment horizontal="center" vertical="center" textRotation="255"/>
    </xf>
    <xf numFmtId="0" fontId="12" fillId="0" borderId="47" xfId="2" applyFont="1" applyBorder="1" applyAlignment="1">
      <alignment horizontal="center" vertical="center" textRotation="255"/>
    </xf>
    <xf numFmtId="182" fontId="1" fillId="0" borderId="0" xfId="2" applyNumberFormat="1" applyFont="1" applyAlignment="1">
      <alignment horizontal="center" vertical="center"/>
    </xf>
    <xf numFmtId="180" fontId="12" fillId="0" borderId="21" xfId="2" applyNumberFormat="1" applyFont="1" applyBorder="1" applyAlignment="1">
      <alignment horizontal="center" vertical="center"/>
    </xf>
    <xf numFmtId="0" fontId="11" fillId="0" borderId="0" xfId="2" applyAlignment="1">
      <alignment horizontal="left" vertical="center" shrinkToFit="1"/>
    </xf>
    <xf numFmtId="180" fontId="12" fillId="0" borderId="24" xfId="2" applyNumberFormat="1" applyFont="1" applyBorder="1" applyAlignment="1">
      <alignment horizontal="center" vertical="center"/>
    </xf>
    <xf numFmtId="0" fontId="11" fillId="0" borderId="0" xfId="2" applyAlignment="1">
      <alignment vertical="center" shrinkToFit="1"/>
    </xf>
    <xf numFmtId="0" fontId="12" fillId="0" borderId="48" xfId="2" applyFont="1" applyBorder="1" applyAlignment="1">
      <alignment horizontal="center" vertical="center"/>
    </xf>
    <xf numFmtId="0" fontId="12" fillId="0" borderId="49" xfId="2" applyFont="1" applyBorder="1" applyAlignment="1">
      <alignment horizontal="center" vertical="center"/>
    </xf>
    <xf numFmtId="0" fontId="12" fillId="0" borderId="50" xfId="2" applyFont="1" applyBorder="1" applyAlignment="1">
      <alignment horizontal="center" vertical="center"/>
    </xf>
    <xf numFmtId="0" fontId="12" fillId="0" borderId="51" xfId="2" applyFont="1" applyBorder="1" applyAlignment="1">
      <alignment horizontal="center" vertical="center" shrinkToFit="1"/>
    </xf>
    <xf numFmtId="0" fontId="12" fillId="0" borderId="52" xfId="2" applyFont="1" applyBorder="1" applyAlignment="1">
      <alignment horizontal="center" vertical="center" shrinkToFit="1"/>
    </xf>
    <xf numFmtId="0" fontId="12" fillId="0" borderId="53" xfId="2" applyFont="1" applyBorder="1" applyAlignment="1">
      <alignment horizontal="center" vertical="center" shrinkToFit="1"/>
    </xf>
  </cellXfs>
  <cellStyles count="3">
    <cellStyle name="ハイパーリンク" xfId="1" builtinId="8"/>
    <cellStyle name="標準" xfId="0" builtinId="0"/>
    <cellStyle name="標準_都道府県別加入未加入状況17.12.6現在"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9"/>
  <sheetViews>
    <sheetView workbookViewId="0">
      <pane ySplit="2" topLeftCell="A276" activePane="bottomLeft" state="frozen"/>
      <selection pane="bottomLeft" activeCell="L286" sqref="L286"/>
    </sheetView>
  </sheetViews>
  <sheetFormatPr defaultRowHeight="13" x14ac:dyDescent="0.2"/>
  <cols>
    <col min="2" max="2" width="4.453125" customWidth="1"/>
    <col min="3" max="3" width="5.453125" hidden="1" customWidth="1"/>
    <col min="4" max="4" width="30.6328125" customWidth="1"/>
    <col min="5" max="5" width="5.36328125" style="19" customWidth="1"/>
    <col min="6" max="8" width="4.08984375" style="19" customWidth="1"/>
    <col min="9" max="9" width="5.26953125" customWidth="1"/>
    <col min="10" max="11" width="5.26953125" style="19" customWidth="1"/>
    <col min="12" max="14" width="5.26953125" customWidth="1"/>
    <col min="15" max="16" width="5.26953125" style="19" customWidth="1"/>
    <col min="17" max="17" width="4.90625" style="19" customWidth="1"/>
    <col min="18" max="18" width="5.453125" style="19" customWidth="1"/>
    <col min="19" max="19" width="5.36328125" style="19" customWidth="1"/>
    <col min="20" max="20" width="5" style="19" customWidth="1"/>
    <col min="21" max="21" width="0.90625" style="19" customWidth="1"/>
    <col min="22" max="37" width="5.36328125" style="19" customWidth="1"/>
  </cols>
  <sheetData>
    <row r="1" spans="1:37" ht="16.5" customHeight="1" x14ac:dyDescent="0.2">
      <c r="E1" s="194" t="s">
        <v>132</v>
      </c>
      <c r="F1" s="194"/>
      <c r="G1" s="194"/>
      <c r="H1" s="194"/>
      <c r="I1" s="193" t="s">
        <v>138</v>
      </c>
      <c r="J1" s="193" t="s">
        <v>139</v>
      </c>
      <c r="K1" s="193" t="s">
        <v>510</v>
      </c>
      <c r="L1" s="193" t="s">
        <v>628</v>
      </c>
      <c r="M1" s="193"/>
      <c r="N1" s="193"/>
      <c r="O1" s="193" t="s">
        <v>649</v>
      </c>
      <c r="P1" s="193" t="s">
        <v>511</v>
      </c>
      <c r="Q1" s="194" t="s">
        <v>512</v>
      </c>
      <c r="R1" s="198" t="s">
        <v>515</v>
      </c>
      <c r="S1" s="198" t="s">
        <v>513</v>
      </c>
      <c r="T1" s="193" t="s">
        <v>514</v>
      </c>
      <c r="U1" s="62"/>
      <c r="V1" s="196" t="s">
        <v>530</v>
      </c>
      <c r="W1" s="196"/>
      <c r="X1" s="196"/>
      <c r="Y1" s="196"/>
      <c r="Z1" s="196"/>
      <c r="AA1" s="196"/>
      <c r="AB1" s="196"/>
      <c r="AC1" s="196"/>
      <c r="AD1" s="197" t="s">
        <v>539</v>
      </c>
      <c r="AE1" s="196"/>
      <c r="AF1" s="196"/>
      <c r="AG1" s="196"/>
      <c r="AH1" s="196"/>
      <c r="AI1" s="196"/>
      <c r="AJ1" s="196"/>
      <c r="AK1" s="196"/>
    </row>
    <row r="2" spans="1:37" ht="20.25" customHeight="1" x14ac:dyDescent="0.2">
      <c r="E2" s="20" t="s">
        <v>136</v>
      </c>
      <c r="F2" s="35" t="s">
        <v>133</v>
      </c>
      <c r="G2" s="35" t="s">
        <v>134</v>
      </c>
      <c r="H2" s="35" t="s">
        <v>135</v>
      </c>
      <c r="I2" s="193"/>
      <c r="J2" s="193"/>
      <c r="K2" s="195"/>
      <c r="L2" s="92" t="s">
        <v>626</v>
      </c>
      <c r="M2" s="93" t="s">
        <v>629</v>
      </c>
      <c r="N2" s="92" t="s">
        <v>625</v>
      </c>
      <c r="O2" s="195"/>
      <c r="P2" s="193"/>
      <c r="Q2" s="194"/>
      <c r="R2" s="198"/>
      <c r="S2" s="198"/>
      <c r="T2" s="195"/>
      <c r="U2" s="62"/>
      <c r="V2" s="75" t="s">
        <v>531</v>
      </c>
      <c r="W2" s="75" t="s">
        <v>532</v>
      </c>
      <c r="X2" s="75" t="s">
        <v>533</v>
      </c>
      <c r="Y2" s="75" t="s">
        <v>534</v>
      </c>
      <c r="Z2" s="75" t="s">
        <v>535</v>
      </c>
      <c r="AA2" s="75" t="s">
        <v>536</v>
      </c>
      <c r="AB2" s="75" t="s">
        <v>537</v>
      </c>
      <c r="AC2" s="75" t="s">
        <v>538</v>
      </c>
      <c r="AD2" s="76" t="s">
        <v>531</v>
      </c>
      <c r="AE2" s="75" t="s">
        <v>532</v>
      </c>
      <c r="AF2" s="75" t="s">
        <v>533</v>
      </c>
      <c r="AG2" s="75" t="s">
        <v>534</v>
      </c>
      <c r="AH2" s="75" t="s">
        <v>535</v>
      </c>
      <c r="AI2" s="75" t="s">
        <v>536</v>
      </c>
      <c r="AJ2" s="71" t="s">
        <v>537</v>
      </c>
      <c r="AK2" s="71" t="s">
        <v>538</v>
      </c>
    </row>
    <row r="3" spans="1:37" ht="20.149999999999999" customHeight="1" x14ac:dyDescent="0.2">
      <c r="A3" s="1" t="s">
        <v>147</v>
      </c>
      <c r="B3" s="2" t="s">
        <v>148</v>
      </c>
      <c r="C3" s="3" t="s">
        <v>149</v>
      </c>
      <c r="D3" s="4" t="s">
        <v>150</v>
      </c>
      <c r="E3" s="43"/>
      <c r="F3" s="44"/>
      <c r="G3" s="44"/>
      <c r="H3" s="44"/>
      <c r="I3" s="45"/>
      <c r="J3" s="44"/>
      <c r="K3" s="44"/>
      <c r="L3" s="45"/>
      <c r="M3" s="45"/>
      <c r="N3" s="45"/>
      <c r="O3" s="100"/>
      <c r="P3" s="53"/>
      <c r="Q3" s="61"/>
      <c r="R3" s="21"/>
      <c r="S3" s="21"/>
      <c r="T3" s="53"/>
      <c r="U3" s="66"/>
      <c r="AD3" s="72"/>
    </row>
    <row r="4" spans="1:37" ht="20.149999999999999" customHeight="1" x14ac:dyDescent="0.2">
      <c r="A4" s="5" t="s">
        <v>151</v>
      </c>
      <c r="B4" s="6" t="s">
        <v>152</v>
      </c>
      <c r="C4" s="7" t="s">
        <v>153</v>
      </c>
      <c r="D4" s="84" t="s">
        <v>702</v>
      </c>
      <c r="E4" s="46" t="s">
        <v>137</v>
      </c>
      <c r="F4" s="44" t="s">
        <v>140</v>
      </c>
      <c r="G4" s="44"/>
      <c r="H4" s="44"/>
      <c r="I4" s="45"/>
      <c r="J4" s="44"/>
      <c r="K4" s="44"/>
      <c r="L4" s="45"/>
      <c r="M4" s="45"/>
      <c r="N4" s="45"/>
      <c r="O4" s="100"/>
      <c r="P4" s="53"/>
      <c r="Q4" s="61"/>
      <c r="R4" s="21" t="s">
        <v>516</v>
      </c>
      <c r="S4" s="21"/>
      <c r="T4" s="53"/>
      <c r="U4" s="66"/>
      <c r="W4" s="19" t="s">
        <v>540</v>
      </c>
      <c r="AD4" s="72"/>
    </row>
    <row r="5" spans="1:37" ht="20.149999999999999" customHeight="1" x14ac:dyDescent="0.2">
      <c r="A5" s="5" t="s">
        <v>151</v>
      </c>
      <c r="B5" s="6" t="s">
        <v>154</v>
      </c>
      <c r="C5" s="7" t="s">
        <v>155</v>
      </c>
      <c r="D5" s="8" t="s">
        <v>804</v>
      </c>
      <c r="E5" s="46"/>
      <c r="F5" s="44"/>
      <c r="G5" s="44"/>
      <c r="H5" s="44"/>
      <c r="I5" s="45"/>
      <c r="J5" s="44" t="s">
        <v>137</v>
      </c>
      <c r="K5" s="44"/>
      <c r="L5" s="45"/>
      <c r="M5" s="45"/>
      <c r="N5" s="45"/>
      <c r="O5" s="100"/>
      <c r="P5" s="53"/>
      <c r="Q5" s="61"/>
      <c r="R5" s="21" t="s">
        <v>516</v>
      </c>
      <c r="S5" s="21"/>
      <c r="T5" s="53"/>
      <c r="U5" s="66"/>
      <c r="AA5" s="19" t="s">
        <v>540</v>
      </c>
      <c r="AD5" s="72"/>
    </row>
    <row r="6" spans="1:37" ht="20.149999999999999" customHeight="1" x14ac:dyDescent="0.2">
      <c r="A6" s="5" t="s">
        <v>151</v>
      </c>
      <c r="B6" s="6" t="s">
        <v>178</v>
      </c>
      <c r="C6" s="7" t="s">
        <v>157</v>
      </c>
      <c r="D6" s="84" t="s">
        <v>815</v>
      </c>
      <c r="E6" s="46" t="s">
        <v>137</v>
      </c>
      <c r="F6" s="44" t="s">
        <v>140</v>
      </c>
      <c r="G6" s="44"/>
      <c r="H6" s="44"/>
      <c r="I6" s="45"/>
      <c r="J6" s="44"/>
      <c r="K6" s="44"/>
      <c r="L6" s="45"/>
      <c r="M6" s="45"/>
      <c r="N6" s="45"/>
      <c r="O6" s="100"/>
      <c r="P6" s="53"/>
      <c r="Q6" s="61"/>
      <c r="R6" s="21" t="s">
        <v>516</v>
      </c>
      <c r="S6" s="21"/>
      <c r="T6" s="53"/>
      <c r="U6" s="66"/>
      <c r="AD6" s="72"/>
      <c r="AE6" s="19" t="s">
        <v>540</v>
      </c>
    </row>
    <row r="7" spans="1:37" ht="20.149999999999999" customHeight="1" x14ac:dyDescent="0.2">
      <c r="A7" s="5" t="s">
        <v>151</v>
      </c>
      <c r="B7" s="6" t="s">
        <v>158</v>
      </c>
      <c r="C7" s="7" t="s">
        <v>159</v>
      </c>
      <c r="D7" s="9" t="s">
        <v>160</v>
      </c>
      <c r="E7" s="46" t="s">
        <v>137</v>
      </c>
      <c r="F7" s="44" t="s">
        <v>140</v>
      </c>
      <c r="G7" s="44"/>
      <c r="H7" s="44"/>
      <c r="I7" s="45"/>
      <c r="J7" s="44"/>
      <c r="K7" s="44"/>
      <c r="L7" s="45"/>
      <c r="M7" s="45"/>
      <c r="N7" s="45"/>
      <c r="O7" s="100"/>
      <c r="P7" s="53"/>
      <c r="Q7" s="61"/>
      <c r="R7" s="21" t="s">
        <v>516</v>
      </c>
      <c r="S7" s="21"/>
      <c r="T7" s="53"/>
      <c r="U7" s="66"/>
      <c r="W7" s="19" t="s">
        <v>140</v>
      </c>
      <c r="AD7" s="72"/>
    </row>
    <row r="8" spans="1:37" ht="20.149999999999999" customHeight="1" x14ac:dyDescent="0.2">
      <c r="A8" s="5" t="s">
        <v>151</v>
      </c>
      <c r="B8" s="6" t="s">
        <v>156</v>
      </c>
      <c r="C8" s="7" t="s">
        <v>162</v>
      </c>
      <c r="D8" s="8" t="s">
        <v>163</v>
      </c>
      <c r="E8" s="46" t="s">
        <v>137</v>
      </c>
      <c r="F8" s="44" t="s">
        <v>140</v>
      </c>
      <c r="G8" s="44"/>
      <c r="H8" s="44"/>
      <c r="I8" s="45"/>
      <c r="J8" s="44"/>
      <c r="K8" s="44"/>
      <c r="L8" s="45"/>
      <c r="M8" s="45"/>
      <c r="N8" s="45"/>
      <c r="O8" s="100"/>
      <c r="P8" s="53"/>
      <c r="Q8" s="61"/>
      <c r="R8" s="21" t="s">
        <v>516</v>
      </c>
      <c r="S8" s="21"/>
      <c r="T8" s="53"/>
      <c r="U8" s="66"/>
      <c r="W8" s="19" t="s">
        <v>516</v>
      </c>
      <c r="AD8" s="72"/>
    </row>
    <row r="9" spans="1:37" ht="20.149999999999999" customHeight="1" x14ac:dyDescent="0.2">
      <c r="A9" s="5" t="s">
        <v>151</v>
      </c>
      <c r="B9" s="6" t="s">
        <v>164</v>
      </c>
      <c r="C9" s="7" t="s">
        <v>165</v>
      </c>
      <c r="D9" s="8" t="s">
        <v>821</v>
      </c>
      <c r="E9" s="46" t="s">
        <v>137</v>
      </c>
      <c r="F9" s="44" t="s">
        <v>140</v>
      </c>
      <c r="G9" s="44"/>
      <c r="H9" s="44"/>
      <c r="I9" s="45"/>
      <c r="J9" s="44"/>
      <c r="K9" s="44"/>
      <c r="L9" s="45"/>
      <c r="M9" s="45"/>
      <c r="N9" s="45"/>
      <c r="O9" s="100"/>
      <c r="P9" s="53"/>
      <c r="Q9" s="61"/>
      <c r="R9" s="21" t="s">
        <v>516</v>
      </c>
      <c r="S9" s="21"/>
      <c r="T9" s="53"/>
      <c r="U9" s="66"/>
      <c r="W9" s="19" t="s">
        <v>140</v>
      </c>
      <c r="AD9" s="72"/>
    </row>
    <row r="10" spans="1:37" ht="20.149999999999999" customHeight="1" x14ac:dyDescent="0.2">
      <c r="A10" s="5" t="s">
        <v>151</v>
      </c>
      <c r="B10" s="6" t="s">
        <v>166</v>
      </c>
      <c r="C10" s="7" t="s">
        <v>167</v>
      </c>
      <c r="D10" s="8" t="s">
        <v>168</v>
      </c>
      <c r="E10" s="46" t="s">
        <v>137</v>
      </c>
      <c r="F10" s="44" t="s">
        <v>140</v>
      </c>
      <c r="G10" s="44"/>
      <c r="H10" s="44"/>
      <c r="I10" s="45"/>
      <c r="J10" s="44"/>
      <c r="K10" s="44"/>
      <c r="L10" s="45"/>
      <c r="M10" s="45"/>
      <c r="N10" s="45"/>
      <c r="O10" s="100"/>
      <c r="P10" s="53"/>
      <c r="Q10" s="61"/>
      <c r="R10" s="21" t="s">
        <v>516</v>
      </c>
      <c r="S10" s="21"/>
      <c r="T10" s="53"/>
      <c r="U10" s="66"/>
      <c r="W10" s="19" t="s">
        <v>140</v>
      </c>
      <c r="AD10" s="72"/>
    </row>
    <row r="11" spans="1:37" ht="20.149999999999999" customHeight="1" x14ac:dyDescent="0.2">
      <c r="A11" s="5" t="s">
        <v>151</v>
      </c>
      <c r="B11" s="6" t="s">
        <v>169</v>
      </c>
      <c r="C11" s="7" t="s">
        <v>170</v>
      </c>
      <c r="D11" s="8" t="s">
        <v>171</v>
      </c>
      <c r="E11" s="46"/>
      <c r="F11" s="44"/>
      <c r="G11" s="44"/>
      <c r="H11" s="44"/>
      <c r="I11" s="45"/>
      <c r="J11" s="44" t="s">
        <v>137</v>
      </c>
      <c r="K11" s="44"/>
      <c r="L11" s="45"/>
      <c r="M11" s="45"/>
      <c r="N11" s="45"/>
      <c r="O11" s="100"/>
      <c r="P11" s="53"/>
      <c r="Q11" s="61"/>
      <c r="R11" s="21" t="s">
        <v>516</v>
      </c>
      <c r="S11" s="21"/>
      <c r="T11" s="53"/>
      <c r="U11" s="66"/>
      <c r="AA11" s="19" t="s">
        <v>540</v>
      </c>
      <c r="AD11" s="72"/>
    </row>
    <row r="12" spans="1:37" ht="20.149999999999999" customHeight="1" x14ac:dyDescent="0.2">
      <c r="A12" s="5" t="s">
        <v>151</v>
      </c>
      <c r="B12" s="6" t="s">
        <v>172</v>
      </c>
      <c r="C12" s="7" t="s">
        <v>173</v>
      </c>
      <c r="D12" s="8" t="s">
        <v>174</v>
      </c>
      <c r="E12" s="46" t="s">
        <v>137</v>
      </c>
      <c r="F12" s="44" t="s">
        <v>140</v>
      </c>
      <c r="G12" s="44"/>
      <c r="H12" s="44"/>
      <c r="I12" s="45"/>
      <c r="J12" s="44"/>
      <c r="K12" s="44"/>
      <c r="L12" s="45"/>
      <c r="M12" s="45"/>
      <c r="N12" s="45"/>
      <c r="O12" s="100"/>
      <c r="P12" s="53"/>
      <c r="Q12" s="61"/>
      <c r="R12" s="21" t="s">
        <v>516</v>
      </c>
      <c r="S12" s="21"/>
      <c r="T12" s="53"/>
      <c r="U12" s="66"/>
      <c r="W12" s="19" t="s">
        <v>140</v>
      </c>
      <c r="AD12" s="72"/>
    </row>
    <row r="13" spans="1:37" ht="20.149999999999999" customHeight="1" x14ac:dyDescent="0.2">
      <c r="A13" s="5" t="s">
        <v>151</v>
      </c>
      <c r="B13" s="6" t="s">
        <v>152</v>
      </c>
      <c r="C13" s="7" t="s">
        <v>175</v>
      </c>
      <c r="D13" s="89" t="s">
        <v>700</v>
      </c>
      <c r="E13" s="46" t="s">
        <v>137</v>
      </c>
      <c r="F13" s="44" t="s">
        <v>140</v>
      </c>
      <c r="G13" s="44"/>
      <c r="H13" s="44"/>
      <c r="I13" s="45"/>
      <c r="J13" s="44"/>
      <c r="K13" s="44"/>
      <c r="L13" s="45"/>
      <c r="M13" s="45"/>
      <c r="N13" s="45"/>
      <c r="O13" s="100"/>
      <c r="P13" s="53"/>
      <c r="Q13" s="61"/>
      <c r="R13" s="21" t="s">
        <v>516</v>
      </c>
      <c r="S13" s="21"/>
      <c r="T13" s="53"/>
      <c r="U13" s="66"/>
      <c r="W13" s="19" t="s">
        <v>516</v>
      </c>
      <c r="AD13" s="72"/>
    </row>
    <row r="14" spans="1:37" ht="20.149999999999999" customHeight="1" x14ac:dyDescent="0.2">
      <c r="A14" s="163" t="s">
        <v>151</v>
      </c>
      <c r="B14" s="164" t="s">
        <v>178</v>
      </c>
      <c r="C14" s="165" t="s">
        <v>176</v>
      </c>
      <c r="D14" s="166" t="s">
        <v>177</v>
      </c>
      <c r="E14" s="46" t="s">
        <v>137</v>
      </c>
      <c r="F14" s="44" t="s">
        <v>140</v>
      </c>
      <c r="G14" s="44"/>
      <c r="H14" s="44"/>
      <c r="I14" s="45"/>
      <c r="J14" s="44"/>
      <c r="K14" s="44"/>
      <c r="L14" s="45"/>
      <c r="M14" s="45"/>
      <c r="N14" s="45"/>
      <c r="O14" s="100"/>
      <c r="P14" s="53"/>
      <c r="Q14" s="61"/>
      <c r="R14" s="21" t="s">
        <v>516</v>
      </c>
      <c r="S14" s="21"/>
      <c r="T14" s="53"/>
      <c r="U14" s="66"/>
      <c r="AD14" s="72"/>
      <c r="AE14" s="19" t="s">
        <v>137</v>
      </c>
    </row>
    <row r="15" spans="1:37" ht="20.149999999999999" customHeight="1" x14ac:dyDescent="0.2">
      <c r="A15" s="78" t="s">
        <v>151</v>
      </c>
      <c r="B15" s="79" t="s">
        <v>166</v>
      </c>
      <c r="C15" s="80" t="s">
        <v>179</v>
      </c>
      <c r="D15" s="82" t="s">
        <v>805</v>
      </c>
      <c r="E15" s="83" t="s">
        <v>137</v>
      </c>
      <c r="F15" s="44" t="s">
        <v>140</v>
      </c>
      <c r="G15" s="44"/>
      <c r="H15" s="44"/>
      <c r="I15" s="45"/>
      <c r="J15" s="44"/>
      <c r="K15" s="44"/>
      <c r="L15" s="45"/>
      <c r="M15" s="45"/>
      <c r="N15" s="45"/>
      <c r="O15" s="100"/>
      <c r="P15" s="53"/>
      <c r="Q15" s="61"/>
      <c r="R15" s="21" t="s">
        <v>516</v>
      </c>
      <c r="S15" s="21"/>
      <c r="T15" s="53"/>
      <c r="U15" s="66"/>
      <c r="W15" s="19" t="s">
        <v>140</v>
      </c>
      <c r="AD15" s="72"/>
    </row>
    <row r="16" spans="1:37" ht="20.149999999999999" customHeight="1" x14ac:dyDescent="0.2">
      <c r="A16" s="78" t="s">
        <v>151</v>
      </c>
      <c r="B16" s="79" t="s">
        <v>11</v>
      </c>
      <c r="C16" s="80"/>
      <c r="D16" s="82" t="s">
        <v>701</v>
      </c>
      <c r="E16" s="83"/>
      <c r="F16" s="44"/>
      <c r="G16" s="44"/>
      <c r="H16" s="44"/>
      <c r="I16" s="45"/>
      <c r="J16" s="44" t="s">
        <v>137</v>
      </c>
      <c r="K16" s="44"/>
      <c r="L16" s="45"/>
      <c r="M16" s="45"/>
      <c r="N16" s="45"/>
      <c r="O16" s="100"/>
      <c r="P16" s="53"/>
      <c r="Q16" s="61"/>
      <c r="R16" s="21" t="s">
        <v>137</v>
      </c>
      <c r="S16" s="21"/>
      <c r="T16" s="53"/>
      <c r="U16" s="66"/>
      <c r="AA16" s="19" t="s">
        <v>137</v>
      </c>
      <c r="AD16" s="72"/>
    </row>
    <row r="17" spans="1:37" ht="20.149999999999999" customHeight="1" x14ac:dyDescent="0.2">
      <c r="A17" s="78" t="s">
        <v>151</v>
      </c>
      <c r="B17" s="79" t="s">
        <v>11</v>
      </c>
      <c r="C17" s="80"/>
      <c r="D17" s="82" t="s">
        <v>775</v>
      </c>
      <c r="E17" s="83"/>
      <c r="F17" s="44"/>
      <c r="G17" s="44"/>
      <c r="H17" s="44"/>
      <c r="I17" s="45"/>
      <c r="J17" s="44" t="s">
        <v>617</v>
      </c>
      <c r="K17" s="44"/>
      <c r="L17" s="45"/>
      <c r="M17" s="45"/>
      <c r="N17" s="45"/>
      <c r="O17" s="100"/>
      <c r="P17" s="53"/>
      <c r="Q17" s="61" t="s">
        <v>618</v>
      </c>
      <c r="R17" s="21"/>
      <c r="S17" s="21"/>
      <c r="T17" s="53"/>
      <c r="U17" s="66"/>
      <c r="Z17" s="19" t="s">
        <v>617</v>
      </c>
      <c r="AD17" s="72"/>
    </row>
    <row r="18" spans="1:37" ht="20.149999999999999" customHeight="1" x14ac:dyDescent="0.2">
      <c r="A18" s="78" t="s">
        <v>151</v>
      </c>
      <c r="B18" s="79" t="s">
        <v>11</v>
      </c>
      <c r="C18" s="80"/>
      <c r="D18" s="82" t="s">
        <v>709</v>
      </c>
      <c r="E18" s="83"/>
      <c r="F18" s="44"/>
      <c r="G18" s="44"/>
      <c r="H18" s="44"/>
      <c r="I18" s="45"/>
      <c r="J18" s="44" t="s">
        <v>137</v>
      </c>
      <c r="K18" s="44"/>
      <c r="L18" s="45"/>
      <c r="M18" s="45"/>
      <c r="N18" s="45"/>
      <c r="O18" s="100"/>
      <c r="P18" s="53"/>
      <c r="Q18" s="61" t="s">
        <v>137</v>
      </c>
      <c r="R18" s="21"/>
      <c r="S18" s="21"/>
      <c r="T18" s="53"/>
      <c r="U18" s="66"/>
      <c r="Z18" s="19" t="s">
        <v>631</v>
      </c>
      <c r="AD18" s="72"/>
    </row>
    <row r="19" spans="1:37" ht="20.149999999999999" customHeight="1" x14ac:dyDescent="0.2">
      <c r="A19" s="30">
        <f>COUNTIF(A4:A18,"北海道")</f>
        <v>15</v>
      </c>
      <c r="B19" s="29">
        <f>COUNTIF(B4:B18,"＊")</f>
        <v>13</v>
      </c>
      <c r="C19" s="32"/>
      <c r="D19" s="33"/>
      <c r="E19" s="48">
        <f t="shared" ref="E19:T19" si="0">COUNTIF(E3:E18,"○")</f>
        <v>10</v>
      </c>
      <c r="F19" s="48">
        <f t="shared" si="0"/>
        <v>10</v>
      </c>
      <c r="G19" s="48">
        <f t="shared" si="0"/>
        <v>0</v>
      </c>
      <c r="H19" s="48">
        <f t="shared" si="0"/>
        <v>0</v>
      </c>
      <c r="I19" s="48">
        <f t="shared" si="0"/>
        <v>0</v>
      </c>
      <c r="J19" s="48">
        <f>COUNTIF(J3:J18,"○")</f>
        <v>5</v>
      </c>
      <c r="K19" s="48">
        <f t="shared" si="0"/>
        <v>0</v>
      </c>
      <c r="L19" s="48">
        <f t="shared" si="0"/>
        <v>0</v>
      </c>
      <c r="M19" s="48">
        <f t="shared" si="0"/>
        <v>0</v>
      </c>
      <c r="N19" s="48">
        <f t="shared" si="0"/>
        <v>0</v>
      </c>
      <c r="O19" s="48">
        <f t="shared" si="0"/>
        <v>0</v>
      </c>
      <c r="P19" s="48">
        <f t="shared" si="0"/>
        <v>0</v>
      </c>
      <c r="Q19" s="48">
        <f t="shared" si="0"/>
        <v>2</v>
      </c>
      <c r="R19" s="48">
        <f t="shared" si="0"/>
        <v>13</v>
      </c>
      <c r="S19" s="48">
        <f t="shared" si="0"/>
        <v>0</v>
      </c>
      <c r="T19" s="48">
        <f t="shared" si="0"/>
        <v>0</v>
      </c>
      <c r="U19" s="67"/>
      <c r="V19" s="65">
        <f>COUNTIF(V3:V15,"○")</f>
        <v>0</v>
      </c>
      <c r="W19" s="65">
        <f>COUNTIF(W3:W18,"○")</f>
        <v>8</v>
      </c>
      <c r="X19" s="65">
        <f>COUNTIF(X3:X16,"○")</f>
        <v>0</v>
      </c>
      <c r="Y19" s="65">
        <f>COUNTIF(Y3:Y16,"○")</f>
        <v>0</v>
      </c>
      <c r="Z19" s="65">
        <f>COUNTIF(Z3:Z18,"○")</f>
        <v>2</v>
      </c>
      <c r="AA19" s="65">
        <f>COUNTIF(AA3:AA17,"○")</f>
        <v>3</v>
      </c>
      <c r="AB19" s="65">
        <f>COUNTIF(AB3:AB16,"○")</f>
        <v>0</v>
      </c>
      <c r="AC19" s="64">
        <f t="shared" ref="AC19:AK19" si="1">COUNTIF(AC3:AC15,"○")</f>
        <v>0</v>
      </c>
      <c r="AD19" s="73">
        <f t="shared" si="1"/>
        <v>0</v>
      </c>
      <c r="AE19" s="65">
        <f t="shared" si="1"/>
        <v>2</v>
      </c>
      <c r="AF19" s="65">
        <f t="shared" si="1"/>
        <v>0</v>
      </c>
      <c r="AG19" s="65">
        <f t="shared" si="1"/>
        <v>0</v>
      </c>
      <c r="AH19" s="65">
        <f t="shared" si="1"/>
        <v>0</v>
      </c>
      <c r="AI19" s="65">
        <f t="shared" si="1"/>
        <v>0</v>
      </c>
      <c r="AJ19" s="65">
        <f t="shared" si="1"/>
        <v>0</v>
      </c>
      <c r="AK19" s="65">
        <f t="shared" si="1"/>
        <v>0</v>
      </c>
    </row>
    <row r="20" spans="1:37" ht="20.149999999999999" customHeight="1" x14ac:dyDescent="0.2">
      <c r="A20" s="49">
        <f>SUM(A19)</f>
        <v>15</v>
      </c>
      <c r="B20" s="49">
        <f>SUM(B19)</f>
        <v>13</v>
      </c>
      <c r="C20" s="36"/>
      <c r="D20" s="37" t="s">
        <v>180</v>
      </c>
      <c r="E20" s="49">
        <f>SUM(E19)</f>
        <v>10</v>
      </c>
      <c r="F20" s="49">
        <f t="shared" ref="F20:P20" si="2">SUM(F19)</f>
        <v>10</v>
      </c>
      <c r="G20" s="49">
        <f t="shared" si="2"/>
        <v>0</v>
      </c>
      <c r="H20" s="49">
        <f t="shared" si="2"/>
        <v>0</v>
      </c>
      <c r="I20" s="49">
        <f t="shared" si="2"/>
        <v>0</v>
      </c>
      <c r="J20" s="49">
        <f>SUM(J19)</f>
        <v>5</v>
      </c>
      <c r="K20" s="49">
        <f t="shared" si="2"/>
        <v>0</v>
      </c>
      <c r="L20" s="49">
        <f>SUM(L19)</f>
        <v>0</v>
      </c>
      <c r="M20" s="49">
        <f>SUM(M19)</f>
        <v>0</v>
      </c>
      <c r="N20" s="49">
        <f>SUM(N19)</f>
        <v>0</v>
      </c>
      <c r="O20" s="49">
        <f t="shared" si="2"/>
        <v>0</v>
      </c>
      <c r="P20" s="55">
        <f t="shared" si="2"/>
        <v>0</v>
      </c>
      <c r="Q20" s="59">
        <f>SUM(Q19)</f>
        <v>2</v>
      </c>
      <c r="R20" s="49">
        <f>SUM(R19)</f>
        <v>13</v>
      </c>
      <c r="S20" s="49">
        <f>SUM(S19)</f>
        <v>0</v>
      </c>
      <c r="T20" s="55">
        <f>SUM(T19)</f>
        <v>0</v>
      </c>
      <c r="U20" s="63"/>
      <c r="V20" s="49">
        <f>SUM(V19)</f>
        <v>0</v>
      </c>
      <c r="W20" s="49">
        <f t="shared" ref="W20:AD20" si="3">SUM(W19)</f>
        <v>8</v>
      </c>
      <c r="X20" s="49">
        <f t="shared" si="3"/>
        <v>0</v>
      </c>
      <c r="Y20" s="49">
        <f t="shared" si="3"/>
        <v>0</v>
      </c>
      <c r="Z20" s="49">
        <f t="shared" si="3"/>
        <v>2</v>
      </c>
      <c r="AA20" s="49">
        <f t="shared" si="3"/>
        <v>3</v>
      </c>
      <c r="AB20" s="49">
        <f t="shared" si="3"/>
        <v>0</v>
      </c>
      <c r="AC20" s="55">
        <f t="shared" si="3"/>
        <v>0</v>
      </c>
      <c r="AD20" s="74">
        <f t="shared" si="3"/>
        <v>0</v>
      </c>
      <c r="AE20" s="49">
        <f t="shared" ref="AE20:AK20" si="4">SUM(AE19)</f>
        <v>2</v>
      </c>
      <c r="AF20" s="49">
        <f t="shared" si="4"/>
        <v>0</v>
      </c>
      <c r="AG20" s="49">
        <f t="shared" si="4"/>
        <v>0</v>
      </c>
      <c r="AH20" s="49">
        <f t="shared" si="4"/>
        <v>0</v>
      </c>
      <c r="AI20" s="49">
        <f t="shared" si="4"/>
        <v>0</v>
      </c>
      <c r="AJ20" s="49">
        <f t="shared" si="4"/>
        <v>0</v>
      </c>
      <c r="AK20" s="49">
        <f t="shared" si="4"/>
        <v>0</v>
      </c>
    </row>
    <row r="21" spans="1:37" ht="20.149999999999999" customHeight="1" x14ac:dyDescent="0.2">
      <c r="A21" s="5" t="s">
        <v>181</v>
      </c>
      <c r="B21" s="6" t="s">
        <v>152</v>
      </c>
      <c r="C21" s="7" t="s">
        <v>183</v>
      </c>
      <c r="D21" s="84" t="s">
        <v>776</v>
      </c>
      <c r="E21" s="46"/>
      <c r="F21" s="44"/>
      <c r="G21" s="44"/>
      <c r="H21" s="44"/>
      <c r="I21" s="45"/>
      <c r="J21" s="44"/>
      <c r="K21" s="44" t="s">
        <v>137</v>
      </c>
      <c r="L21" s="44"/>
      <c r="M21" s="45"/>
      <c r="N21" s="44" t="s">
        <v>137</v>
      </c>
      <c r="O21" s="100"/>
      <c r="P21" s="53"/>
      <c r="Q21" s="61"/>
      <c r="R21" s="21" t="s">
        <v>140</v>
      </c>
      <c r="S21" s="21"/>
      <c r="T21" s="53"/>
      <c r="U21" s="66"/>
      <c r="AC21" s="19" t="s">
        <v>619</v>
      </c>
      <c r="AD21" s="72"/>
    </row>
    <row r="22" spans="1:37" ht="20.149999999999999" customHeight="1" x14ac:dyDescent="0.2">
      <c r="A22" s="10" t="s">
        <v>181</v>
      </c>
      <c r="B22" s="11" t="s">
        <v>178</v>
      </c>
      <c r="C22" s="12" t="s">
        <v>184</v>
      </c>
      <c r="D22" s="13" t="s">
        <v>185</v>
      </c>
      <c r="E22" s="46"/>
      <c r="F22" s="44"/>
      <c r="G22" s="44"/>
      <c r="H22" s="44"/>
      <c r="I22" s="45"/>
      <c r="J22" s="44" t="s">
        <v>140</v>
      </c>
      <c r="K22" s="44"/>
      <c r="L22" s="45"/>
      <c r="M22" s="45"/>
      <c r="N22" s="45"/>
      <c r="O22" s="100"/>
      <c r="P22" s="53"/>
      <c r="Q22" s="61"/>
      <c r="R22" s="21" t="s">
        <v>140</v>
      </c>
      <c r="S22" s="21"/>
      <c r="T22" s="53"/>
      <c r="U22" s="66"/>
      <c r="AD22" s="72"/>
      <c r="AI22" s="19" t="s">
        <v>541</v>
      </c>
    </row>
    <row r="23" spans="1:37" ht="20.149999999999999" customHeight="1" x14ac:dyDescent="0.2">
      <c r="A23" s="5" t="s">
        <v>181</v>
      </c>
      <c r="B23" s="6" t="s">
        <v>187</v>
      </c>
      <c r="C23" s="7" t="s">
        <v>188</v>
      </c>
      <c r="D23" s="8" t="s">
        <v>189</v>
      </c>
      <c r="E23" s="46"/>
      <c r="F23" s="44"/>
      <c r="G23" s="44"/>
      <c r="H23" s="44"/>
      <c r="I23" s="45"/>
      <c r="J23" s="44" t="s">
        <v>140</v>
      </c>
      <c r="K23" s="44"/>
      <c r="L23" s="45"/>
      <c r="M23" s="45"/>
      <c r="N23" s="45"/>
      <c r="O23" s="100"/>
      <c r="P23" s="53"/>
      <c r="Q23" s="61"/>
      <c r="R23" s="21" t="s">
        <v>140</v>
      </c>
      <c r="S23" s="21"/>
      <c r="T23" s="53"/>
      <c r="U23" s="66"/>
      <c r="AA23" s="19" t="s">
        <v>540</v>
      </c>
      <c r="AD23" s="72"/>
    </row>
    <row r="24" spans="1:37" ht="20.149999999999999" customHeight="1" x14ac:dyDescent="0.2">
      <c r="A24" s="5" t="s">
        <v>181</v>
      </c>
      <c r="B24" s="6" t="s">
        <v>190</v>
      </c>
      <c r="C24" s="7" t="s">
        <v>191</v>
      </c>
      <c r="D24" s="9" t="s">
        <v>192</v>
      </c>
      <c r="E24" s="46"/>
      <c r="F24" s="44"/>
      <c r="G24" s="44"/>
      <c r="H24" s="44"/>
      <c r="I24" s="45"/>
      <c r="J24" s="44" t="s">
        <v>140</v>
      </c>
      <c r="K24" s="44"/>
      <c r="L24" s="45"/>
      <c r="M24" s="45"/>
      <c r="N24" s="45"/>
      <c r="O24" s="100"/>
      <c r="P24" s="53"/>
      <c r="Q24" s="61"/>
      <c r="R24" s="21" t="s">
        <v>140</v>
      </c>
      <c r="S24" s="21"/>
      <c r="T24" s="53"/>
      <c r="U24" s="66"/>
      <c r="AA24" s="19" t="s">
        <v>140</v>
      </c>
      <c r="AD24" s="72"/>
    </row>
    <row r="25" spans="1:37" ht="20.149999999999999" customHeight="1" x14ac:dyDescent="0.2">
      <c r="A25" s="10" t="s">
        <v>181</v>
      </c>
      <c r="B25" s="11" t="s">
        <v>178</v>
      </c>
      <c r="C25" s="12" t="s">
        <v>193</v>
      </c>
      <c r="D25" s="16" t="s">
        <v>194</v>
      </c>
      <c r="E25" s="46"/>
      <c r="F25" s="44"/>
      <c r="G25" s="44"/>
      <c r="H25" s="44"/>
      <c r="I25" s="45"/>
      <c r="J25" s="44" t="s">
        <v>140</v>
      </c>
      <c r="K25" s="44"/>
      <c r="L25" s="45"/>
      <c r="M25" s="45"/>
      <c r="N25" s="45"/>
      <c r="O25" s="100"/>
      <c r="P25" s="53"/>
      <c r="Q25" s="61" t="s">
        <v>140</v>
      </c>
      <c r="R25" s="21"/>
      <c r="S25" s="21"/>
      <c r="T25" s="53"/>
      <c r="U25" s="66"/>
      <c r="AD25" s="72"/>
      <c r="AH25" s="19" t="s">
        <v>540</v>
      </c>
    </row>
    <row r="26" spans="1:37" ht="20.149999999999999" customHeight="1" x14ac:dyDescent="0.2">
      <c r="A26" s="10" t="s">
        <v>181</v>
      </c>
      <c r="B26" s="11" t="s">
        <v>178</v>
      </c>
      <c r="C26" s="12"/>
      <c r="D26" s="128" t="s">
        <v>786</v>
      </c>
      <c r="E26" s="46"/>
      <c r="F26" s="44"/>
      <c r="G26" s="44"/>
      <c r="H26" s="44"/>
      <c r="I26" s="45"/>
      <c r="J26" s="44" t="s">
        <v>137</v>
      </c>
      <c r="K26" s="44"/>
      <c r="L26" s="45"/>
      <c r="M26" s="45"/>
      <c r="N26" s="45"/>
      <c r="O26" s="100"/>
      <c r="P26" s="53"/>
      <c r="Q26" s="61"/>
      <c r="R26" s="21" t="s">
        <v>769</v>
      </c>
      <c r="S26" s="21"/>
      <c r="T26" s="53"/>
      <c r="U26" s="66"/>
      <c r="AI26" s="19" t="s">
        <v>769</v>
      </c>
    </row>
    <row r="27" spans="1:37" ht="20.149999999999999" customHeight="1" x14ac:dyDescent="0.2">
      <c r="A27" s="28">
        <f>COUNTIF(A21:A26,"青森県")</f>
        <v>6</v>
      </c>
      <c r="B27" s="29">
        <f>COUNTIF(B21:B26,"＊")</f>
        <v>3</v>
      </c>
      <c r="C27" s="32"/>
      <c r="D27" s="31" t="s">
        <v>142</v>
      </c>
      <c r="E27" s="48">
        <f t="shared" ref="E27:AK27" si="5">COUNTIF(E21:E26,"○")</f>
        <v>0</v>
      </c>
      <c r="F27" s="48">
        <f t="shared" si="5"/>
        <v>0</v>
      </c>
      <c r="G27" s="48">
        <f t="shared" si="5"/>
        <v>0</v>
      </c>
      <c r="H27" s="48">
        <f t="shared" si="5"/>
        <v>0</v>
      </c>
      <c r="I27" s="48">
        <f t="shared" si="5"/>
        <v>0</v>
      </c>
      <c r="J27" s="48">
        <f t="shared" si="5"/>
        <v>5</v>
      </c>
      <c r="K27" s="48">
        <f t="shared" si="5"/>
        <v>1</v>
      </c>
      <c r="L27" s="48">
        <f t="shared" si="5"/>
        <v>0</v>
      </c>
      <c r="M27" s="48">
        <f t="shared" si="5"/>
        <v>0</v>
      </c>
      <c r="N27" s="48">
        <f t="shared" si="5"/>
        <v>1</v>
      </c>
      <c r="O27" s="48">
        <f t="shared" si="5"/>
        <v>0</v>
      </c>
      <c r="P27" s="48">
        <f t="shared" si="5"/>
        <v>0</v>
      </c>
      <c r="Q27" s="48">
        <f t="shared" si="5"/>
        <v>1</v>
      </c>
      <c r="R27" s="48">
        <f t="shared" si="5"/>
        <v>5</v>
      </c>
      <c r="S27" s="48">
        <f t="shared" si="5"/>
        <v>0</v>
      </c>
      <c r="T27" s="48">
        <f t="shared" si="5"/>
        <v>0</v>
      </c>
      <c r="U27" s="48">
        <f t="shared" si="5"/>
        <v>0</v>
      </c>
      <c r="V27" s="48">
        <f t="shared" si="5"/>
        <v>0</v>
      </c>
      <c r="W27" s="48">
        <f t="shared" si="5"/>
        <v>0</v>
      </c>
      <c r="X27" s="48">
        <f t="shared" si="5"/>
        <v>0</v>
      </c>
      <c r="Y27" s="48">
        <f t="shared" si="5"/>
        <v>0</v>
      </c>
      <c r="Z27" s="48">
        <f t="shared" si="5"/>
        <v>0</v>
      </c>
      <c r="AA27" s="48">
        <f t="shared" si="5"/>
        <v>2</v>
      </c>
      <c r="AB27" s="48">
        <f t="shared" si="5"/>
        <v>0</v>
      </c>
      <c r="AC27" s="48">
        <f t="shared" si="5"/>
        <v>1</v>
      </c>
      <c r="AD27" s="48">
        <f t="shared" si="5"/>
        <v>0</v>
      </c>
      <c r="AE27" s="48">
        <f t="shared" si="5"/>
        <v>0</v>
      </c>
      <c r="AF27" s="48">
        <f t="shared" si="5"/>
        <v>0</v>
      </c>
      <c r="AG27" s="48">
        <f t="shared" si="5"/>
        <v>0</v>
      </c>
      <c r="AH27" s="48">
        <f t="shared" si="5"/>
        <v>1</v>
      </c>
      <c r="AI27" s="48">
        <f t="shared" si="5"/>
        <v>2</v>
      </c>
      <c r="AJ27" s="48">
        <f t="shared" si="5"/>
        <v>0</v>
      </c>
      <c r="AK27" s="48">
        <f t="shared" si="5"/>
        <v>0</v>
      </c>
    </row>
    <row r="28" spans="1:37" ht="20.149999999999999" customHeight="1" x14ac:dyDescent="0.2">
      <c r="A28" s="24" t="s">
        <v>195</v>
      </c>
      <c r="B28" s="25" t="s">
        <v>196</v>
      </c>
      <c r="C28" s="26" t="s">
        <v>197</v>
      </c>
      <c r="D28" s="9" t="s">
        <v>198</v>
      </c>
      <c r="E28" s="46"/>
      <c r="F28" s="44"/>
      <c r="G28" s="44"/>
      <c r="H28" s="44"/>
      <c r="I28" s="45"/>
      <c r="J28" s="44" t="s">
        <v>140</v>
      </c>
      <c r="K28" s="44"/>
      <c r="L28" s="45"/>
      <c r="M28" s="45"/>
      <c r="N28" s="45"/>
      <c r="O28" s="100"/>
      <c r="P28" s="53"/>
      <c r="Q28" s="61"/>
      <c r="R28" s="21" t="s">
        <v>140</v>
      </c>
      <c r="S28" s="21"/>
      <c r="T28" s="53"/>
      <c r="U28" s="66"/>
      <c r="AA28" s="19" t="s">
        <v>140</v>
      </c>
      <c r="AD28" s="72"/>
    </row>
    <row r="29" spans="1:37" ht="20.149999999999999" customHeight="1" x14ac:dyDescent="0.2">
      <c r="A29" s="14" t="s">
        <v>195</v>
      </c>
      <c r="B29" s="15" t="s">
        <v>178</v>
      </c>
      <c r="C29" s="27" t="s">
        <v>199</v>
      </c>
      <c r="D29" s="16" t="s">
        <v>200</v>
      </c>
      <c r="E29" s="46"/>
      <c r="F29" s="44"/>
      <c r="G29" s="44"/>
      <c r="H29" s="44"/>
      <c r="I29" s="45"/>
      <c r="J29" s="44" t="s">
        <v>140</v>
      </c>
      <c r="K29" s="44"/>
      <c r="L29" s="45"/>
      <c r="M29" s="45"/>
      <c r="N29" s="45"/>
      <c r="O29" s="100"/>
      <c r="P29" s="53"/>
      <c r="Q29" s="61"/>
      <c r="R29" s="21" t="s">
        <v>140</v>
      </c>
      <c r="S29" s="21"/>
      <c r="T29" s="53"/>
      <c r="U29" s="66"/>
      <c r="AD29" s="72"/>
      <c r="AI29" s="19" t="s">
        <v>140</v>
      </c>
    </row>
    <row r="30" spans="1:37" ht="20.149999999999999" customHeight="1" x14ac:dyDescent="0.2">
      <c r="A30" s="14" t="s">
        <v>195</v>
      </c>
      <c r="B30" s="15" t="s">
        <v>178</v>
      </c>
      <c r="C30" s="27" t="s">
        <v>201</v>
      </c>
      <c r="D30" s="128" t="s">
        <v>822</v>
      </c>
      <c r="E30" s="46"/>
      <c r="F30" s="44"/>
      <c r="G30" s="44"/>
      <c r="H30" s="44"/>
      <c r="I30" s="45"/>
      <c r="J30" s="44" t="s">
        <v>140</v>
      </c>
      <c r="K30" s="44"/>
      <c r="L30" s="45"/>
      <c r="M30" s="45"/>
      <c r="N30" s="45"/>
      <c r="O30" s="100"/>
      <c r="P30" s="53"/>
      <c r="Q30" s="61" t="s">
        <v>140</v>
      </c>
      <c r="R30" s="21"/>
      <c r="S30" s="21"/>
      <c r="T30" s="53"/>
      <c r="U30" s="66"/>
      <c r="AD30" s="72"/>
      <c r="AH30" s="19" t="s">
        <v>140</v>
      </c>
    </row>
    <row r="31" spans="1:37" ht="20.149999999999999" customHeight="1" x14ac:dyDescent="0.2">
      <c r="A31" s="14" t="s">
        <v>195</v>
      </c>
      <c r="B31" s="15" t="s">
        <v>178</v>
      </c>
      <c r="C31" s="27" t="s">
        <v>202</v>
      </c>
      <c r="D31" s="16" t="s">
        <v>203</v>
      </c>
      <c r="E31" s="46"/>
      <c r="F31" s="44"/>
      <c r="G31" s="44"/>
      <c r="H31" s="44"/>
      <c r="I31" s="45"/>
      <c r="J31" s="44" t="s">
        <v>140</v>
      </c>
      <c r="K31" s="44"/>
      <c r="L31" s="45"/>
      <c r="M31" s="45"/>
      <c r="N31" s="45"/>
      <c r="O31" s="100"/>
      <c r="P31" s="53"/>
      <c r="Q31" s="61" t="s">
        <v>140</v>
      </c>
      <c r="R31" s="21"/>
      <c r="S31" s="21"/>
      <c r="T31" s="53"/>
      <c r="U31" s="66"/>
      <c r="AD31" s="72"/>
      <c r="AH31" s="19" t="s">
        <v>140</v>
      </c>
    </row>
    <row r="32" spans="1:37" ht="20.149999999999999" customHeight="1" x14ac:dyDescent="0.2">
      <c r="A32" s="24" t="s">
        <v>195</v>
      </c>
      <c r="B32" s="25" t="s">
        <v>196</v>
      </c>
      <c r="C32" s="26" t="s">
        <v>204</v>
      </c>
      <c r="D32" s="9" t="s">
        <v>205</v>
      </c>
      <c r="E32" s="46" t="s">
        <v>140</v>
      </c>
      <c r="F32" s="44" t="s">
        <v>140</v>
      </c>
      <c r="G32" s="44"/>
      <c r="H32" s="44"/>
      <c r="I32" s="45"/>
      <c r="J32" s="44"/>
      <c r="K32" s="44"/>
      <c r="L32" s="45"/>
      <c r="M32" s="45"/>
      <c r="N32" s="45"/>
      <c r="O32" s="100"/>
      <c r="P32" s="53"/>
      <c r="Q32" s="61"/>
      <c r="R32" s="21" t="s">
        <v>140</v>
      </c>
      <c r="S32" s="21"/>
      <c r="T32" s="53"/>
      <c r="U32" s="66"/>
      <c r="W32" s="19" t="s">
        <v>140</v>
      </c>
      <c r="AD32" s="72"/>
    </row>
    <row r="33" spans="1:37" ht="20.149999999999999" customHeight="1" x14ac:dyDescent="0.2">
      <c r="A33" s="14" t="s">
        <v>195</v>
      </c>
      <c r="B33" s="15" t="s">
        <v>178</v>
      </c>
      <c r="C33" s="27" t="s">
        <v>206</v>
      </c>
      <c r="D33" s="128" t="s">
        <v>703</v>
      </c>
      <c r="E33" s="46"/>
      <c r="F33" s="44"/>
      <c r="G33" s="44"/>
      <c r="H33" s="44"/>
      <c r="I33" s="45"/>
      <c r="J33" s="44" t="s">
        <v>140</v>
      </c>
      <c r="K33" s="44"/>
      <c r="L33" s="45"/>
      <c r="M33" s="45"/>
      <c r="N33" s="45"/>
      <c r="O33" s="100"/>
      <c r="P33" s="53"/>
      <c r="Q33" s="61" t="s">
        <v>140</v>
      </c>
      <c r="R33" s="21"/>
      <c r="S33" s="21"/>
      <c r="T33" s="53"/>
      <c r="U33" s="66"/>
      <c r="AD33" s="72"/>
      <c r="AH33" s="19" t="s">
        <v>140</v>
      </c>
    </row>
    <row r="34" spans="1:37" ht="20.149999999999999" customHeight="1" x14ac:dyDescent="0.2">
      <c r="A34" s="24" t="s">
        <v>195</v>
      </c>
      <c r="B34" s="25" t="s">
        <v>196</v>
      </c>
      <c r="C34" s="26" t="s">
        <v>207</v>
      </c>
      <c r="D34" s="9" t="s">
        <v>208</v>
      </c>
      <c r="E34" s="46" t="s">
        <v>140</v>
      </c>
      <c r="F34" s="44" t="s">
        <v>140</v>
      </c>
      <c r="G34" s="44"/>
      <c r="H34" s="44"/>
      <c r="I34" s="45"/>
      <c r="J34" s="44"/>
      <c r="K34" s="44"/>
      <c r="L34" s="45"/>
      <c r="M34" s="45"/>
      <c r="N34" s="45"/>
      <c r="O34" s="100"/>
      <c r="P34" s="53"/>
      <c r="Q34" s="61"/>
      <c r="R34" s="21" t="s">
        <v>137</v>
      </c>
      <c r="S34" s="21"/>
      <c r="T34" s="53"/>
      <c r="U34" s="66"/>
      <c r="W34" s="19" t="s">
        <v>140</v>
      </c>
      <c r="AD34" s="72"/>
    </row>
    <row r="35" spans="1:37" ht="20.149999999999999" customHeight="1" x14ac:dyDescent="0.2">
      <c r="A35" s="180" t="s">
        <v>195</v>
      </c>
      <c r="B35" s="181" t="s">
        <v>178</v>
      </c>
      <c r="C35" s="182"/>
      <c r="D35" s="183" t="s">
        <v>704</v>
      </c>
      <c r="E35" s="46"/>
      <c r="F35" s="44"/>
      <c r="G35" s="44"/>
      <c r="H35" s="44"/>
      <c r="I35" s="45"/>
      <c r="J35" s="44" t="s">
        <v>137</v>
      </c>
      <c r="K35" s="44"/>
      <c r="L35" s="45"/>
      <c r="M35" s="45"/>
      <c r="N35" s="45"/>
      <c r="O35" s="100"/>
      <c r="P35" s="53"/>
      <c r="Q35" s="61"/>
      <c r="R35" s="21" t="s">
        <v>617</v>
      </c>
      <c r="S35" s="21"/>
      <c r="T35" s="53"/>
      <c r="U35" s="66"/>
      <c r="AD35" s="72"/>
      <c r="AI35" s="19" t="s">
        <v>137</v>
      </c>
    </row>
    <row r="36" spans="1:37" ht="20.149999999999999" customHeight="1" x14ac:dyDescent="0.2">
      <c r="A36" s="28">
        <f>COUNTIF(A28:A35,"岩手県")</f>
        <v>8</v>
      </c>
      <c r="B36" s="29">
        <f>COUNTIF(B28:B35,"＊")</f>
        <v>3</v>
      </c>
      <c r="C36" s="30"/>
      <c r="D36" s="31" t="s">
        <v>143</v>
      </c>
      <c r="E36" s="48">
        <f t="shared" ref="E36:N36" si="6">COUNTIF(E28:E34,"○")</f>
        <v>2</v>
      </c>
      <c r="F36" s="48">
        <f t="shared" si="6"/>
        <v>2</v>
      </c>
      <c r="G36" s="48">
        <f t="shared" si="6"/>
        <v>0</v>
      </c>
      <c r="H36" s="48">
        <f t="shared" si="6"/>
        <v>0</v>
      </c>
      <c r="I36" s="48">
        <f t="shared" si="6"/>
        <v>0</v>
      </c>
      <c r="J36" s="48">
        <f>COUNTIF(J28:J35,"○")</f>
        <v>6</v>
      </c>
      <c r="K36" s="48">
        <f t="shared" si="6"/>
        <v>0</v>
      </c>
      <c r="L36" s="48">
        <f t="shared" si="6"/>
        <v>0</v>
      </c>
      <c r="M36" s="48">
        <f t="shared" si="6"/>
        <v>0</v>
      </c>
      <c r="N36" s="48">
        <f t="shared" si="6"/>
        <v>0</v>
      </c>
      <c r="O36" s="48">
        <f>COUNTIF(O28:O35,"○")</f>
        <v>0</v>
      </c>
      <c r="P36" s="54">
        <f>COUNTIF(P28:P34,"○")</f>
        <v>0</v>
      </c>
      <c r="Q36" s="58">
        <f>COUNTIF(Q28:Q34,"○")</f>
        <v>3</v>
      </c>
      <c r="R36" s="48">
        <f>COUNTIF(R28:R35,"○")</f>
        <v>5</v>
      </c>
      <c r="S36" s="48">
        <f>COUNTIF(S28:S35,"○")</f>
        <v>0</v>
      </c>
      <c r="T36" s="54">
        <f>COUNTIF(T28:T34,"○")</f>
        <v>0</v>
      </c>
      <c r="U36" s="68"/>
      <c r="V36" s="48">
        <f t="shared" ref="V36:AD36" si="7">COUNTIF(V28:V34,"○")</f>
        <v>0</v>
      </c>
      <c r="W36" s="48">
        <f t="shared" si="7"/>
        <v>2</v>
      </c>
      <c r="X36" s="48">
        <f t="shared" si="7"/>
        <v>0</v>
      </c>
      <c r="Y36" s="48">
        <f t="shared" si="7"/>
        <v>0</v>
      </c>
      <c r="Z36" s="48">
        <f t="shared" si="7"/>
        <v>0</v>
      </c>
      <c r="AA36" s="48">
        <f t="shared" si="7"/>
        <v>1</v>
      </c>
      <c r="AB36" s="48">
        <f t="shared" si="7"/>
        <v>0</v>
      </c>
      <c r="AC36" s="54">
        <f t="shared" si="7"/>
        <v>0</v>
      </c>
      <c r="AD36" s="73">
        <f t="shared" si="7"/>
        <v>0</v>
      </c>
      <c r="AE36" s="48">
        <f t="shared" ref="AE36:AK36" si="8">COUNTIF(AE28:AE35,"○")</f>
        <v>0</v>
      </c>
      <c r="AF36" s="48">
        <f t="shared" si="8"/>
        <v>0</v>
      </c>
      <c r="AG36" s="48">
        <f t="shared" si="8"/>
        <v>0</v>
      </c>
      <c r="AH36" s="48">
        <f t="shared" si="8"/>
        <v>3</v>
      </c>
      <c r="AI36" s="48">
        <f t="shared" si="8"/>
        <v>2</v>
      </c>
      <c r="AJ36" s="48">
        <f t="shared" si="8"/>
        <v>0</v>
      </c>
      <c r="AK36" s="48">
        <f t="shared" si="8"/>
        <v>0</v>
      </c>
    </row>
    <row r="37" spans="1:37" ht="20.149999999999999" customHeight="1" x14ac:dyDescent="0.2">
      <c r="A37" s="24" t="s">
        <v>209</v>
      </c>
      <c r="B37" s="25" t="s">
        <v>196</v>
      </c>
      <c r="C37" s="26" t="s">
        <v>210</v>
      </c>
      <c r="D37" s="9" t="s">
        <v>211</v>
      </c>
      <c r="E37" s="46" t="s">
        <v>140</v>
      </c>
      <c r="F37" s="44" t="s">
        <v>140</v>
      </c>
      <c r="G37" s="44"/>
      <c r="H37" s="44"/>
      <c r="I37" s="45"/>
      <c r="J37" s="44"/>
      <c r="K37" s="44"/>
      <c r="L37" s="45"/>
      <c r="M37" s="45"/>
      <c r="N37" s="45"/>
      <c r="O37" s="100"/>
      <c r="P37" s="53"/>
      <c r="Q37" s="61"/>
      <c r="R37" s="21" t="s">
        <v>140</v>
      </c>
      <c r="S37" s="21"/>
      <c r="T37" s="53"/>
      <c r="U37" s="66"/>
      <c r="W37" s="19" t="s">
        <v>140</v>
      </c>
      <c r="AD37" s="72"/>
    </row>
    <row r="38" spans="1:37" ht="20.149999999999999" customHeight="1" x14ac:dyDescent="0.2">
      <c r="A38" s="24" t="s">
        <v>209</v>
      </c>
      <c r="B38" s="25" t="s">
        <v>196</v>
      </c>
      <c r="C38" s="26" t="s">
        <v>212</v>
      </c>
      <c r="D38" s="9" t="s">
        <v>793</v>
      </c>
      <c r="E38" s="46"/>
      <c r="F38" s="44"/>
      <c r="G38" s="44"/>
      <c r="H38" s="44"/>
      <c r="I38" s="45"/>
      <c r="J38" s="44" t="s">
        <v>140</v>
      </c>
      <c r="K38" s="44"/>
      <c r="L38" s="45"/>
      <c r="M38" s="45"/>
      <c r="N38" s="45"/>
      <c r="O38" s="100"/>
      <c r="P38" s="53"/>
      <c r="Q38" s="61"/>
      <c r="R38" s="21" t="s">
        <v>140</v>
      </c>
      <c r="S38" s="21"/>
      <c r="T38" s="53"/>
      <c r="U38" s="66"/>
      <c r="AA38" s="19" t="s">
        <v>140</v>
      </c>
      <c r="AD38" s="72"/>
    </row>
    <row r="39" spans="1:37" ht="20.149999999999999" customHeight="1" x14ac:dyDescent="0.2">
      <c r="A39" s="185" t="s">
        <v>209</v>
      </c>
      <c r="B39" s="186"/>
      <c r="C39" s="187"/>
      <c r="D39" s="188" t="s">
        <v>794</v>
      </c>
      <c r="E39" s="90"/>
      <c r="F39" s="44"/>
      <c r="G39" s="44"/>
      <c r="H39" s="44"/>
      <c r="I39" s="45"/>
      <c r="J39" s="44"/>
      <c r="K39" s="44"/>
      <c r="L39" s="45"/>
      <c r="M39" s="45"/>
      <c r="N39" s="45"/>
      <c r="O39" s="100"/>
      <c r="P39" s="53"/>
      <c r="Q39" s="61"/>
      <c r="R39" s="21"/>
      <c r="S39" s="21"/>
      <c r="T39" s="53"/>
      <c r="U39" s="66"/>
      <c r="AD39" s="72"/>
    </row>
    <row r="40" spans="1:37" ht="20.149999999999999" customHeight="1" x14ac:dyDescent="0.2">
      <c r="A40" s="24" t="s">
        <v>209</v>
      </c>
      <c r="B40" s="88" t="s">
        <v>11</v>
      </c>
      <c r="C40" s="26"/>
      <c r="D40" s="89" t="s">
        <v>823</v>
      </c>
      <c r="E40" s="90"/>
      <c r="F40" s="44"/>
      <c r="G40" s="44"/>
      <c r="H40" s="44"/>
      <c r="I40" s="45"/>
      <c r="J40" s="44" t="s">
        <v>137</v>
      </c>
      <c r="K40" s="44"/>
      <c r="L40" s="45"/>
      <c r="M40" s="45"/>
      <c r="N40" s="45"/>
      <c r="O40" s="100"/>
      <c r="P40" s="104"/>
      <c r="Q40" s="97" t="s">
        <v>137</v>
      </c>
      <c r="R40" s="21"/>
      <c r="S40" s="21"/>
      <c r="T40" s="53"/>
      <c r="U40" s="66"/>
      <c r="Z40" s="19" t="s">
        <v>137</v>
      </c>
      <c r="AC40" s="176"/>
    </row>
    <row r="41" spans="1:37" ht="20.149999999999999" customHeight="1" x14ac:dyDescent="0.2">
      <c r="A41" s="24" t="s">
        <v>209</v>
      </c>
      <c r="B41" s="88" t="s">
        <v>11</v>
      </c>
      <c r="C41" s="26"/>
      <c r="D41" s="89" t="s">
        <v>795</v>
      </c>
      <c r="E41" s="90" t="s">
        <v>137</v>
      </c>
      <c r="F41" s="44" t="s">
        <v>137</v>
      </c>
      <c r="G41" s="44" t="s">
        <v>137</v>
      </c>
      <c r="H41" s="44"/>
      <c r="I41" s="45"/>
      <c r="J41" s="44"/>
      <c r="K41" s="44"/>
      <c r="L41" s="45"/>
      <c r="M41" s="45"/>
      <c r="N41" s="45"/>
      <c r="O41" s="100"/>
      <c r="P41" s="104"/>
      <c r="Q41" s="97"/>
      <c r="R41" s="21" t="s">
        <v>137</v>
      </c>
      <c r="S41" s="21"/>
      <c r="T41" s="53"/>
      <c r="U41" s="66"/>
      <c r="W41" s="19" t="s">
        <v>137</v>
      </c>
      <c r="AC41" s="176"/>
    </row>
    <row r="42" spans="1:37" ht="20.149999999999999" customHeight="1" x14ac:dyDescent="0.2">
      <c r="A42" s="24" t="s">
        <v>209</v>
      </c>
      <c r="B42" s="88" t="s">
        <v>11</v>
      </c>
      <c r="C42" s="26"/>
      <c r="D42" s="89" t="s">
        <v>818</v>
      </c>
      <c r="E42" s="90" t="s">
        <v>137</v>
      </c>
      <c r="F42" s="44" t="s">
        <v>137</v>
      </c>
      <c r="G42" s="44"/>
      <c r="H42" s="44"/>
      <c r="I42" s="45"/>
      <c r="J42" s="44"/>
      <c r="K42" s="44"/>
      <c r="L42" s="45"/>
      <c r="M42" s="45"/>
      <c r="N42" s="45"/>
      <c r="O42" s="100"/>
      <c r="P42" s="104"/>
      <c r="Q42" s="97"/>
      <c r="R42" s="21" t="s">
        <v>137</v>
      </c>
      <c r="S42" s="21"/>
      <c r="T42" s="53"/>
      <c r="U42" s="66"/>
      <c r="W42" s="19" t="s">
        <v>137</v>
      </c>
      <c r="AC42" s="176"/>
    </row>
    <row r="43" spans="1:37" ht="20.149999999999999" customHeight="1" x14ac:dyDescent="0.2">
      <c r="A43" s="28">
        <f>COUNTIF(A37:A42,"宮城県")</f>
        <v>6</v>
      </c>
      <c r="B43" s="29">
        <f>COUNTIF(B37:B42,"＊")</f>
        <v>5</v>
      </c>
      <c r="C43" s="30"/>
      <c r="D43" s="129" t="s">
        <v>796</v>
      </c>
      <c r="E43" s="48">
        <f>COUNTIF(E37:E42,"○")</f>
        <v>3</v>
      </c>
      <c r="F43" s="48">
        <f t="shared" ref="F43:AK43" si="9">COUNTIF(F37:F42,"○")</f>
        <v>3</v>
      </c>
      <c r="G43" s="48">
        <f t="shared" si="9"/>
        <v>1</v>
      </c>
      <c r="H43" s="48">
        <f t="shared" si="9"/>
        <v>0</v>
      </c>
      <c r="I43" s="48">
        <f t="shared" si="9"/>
        <v>0</v>
      </c>
      <c r="J43" s="48">
        <f t="shared" si="9"/>
        <v>2</v>
      </c>
      <c r="K43" s="48">
        <f t="shared" si="9"/>
        <v>0</v>
      </c>
      <c r="L43" s="48">
        <f t="shared" si="9"/>
        <v>0</v>
      </c>
      <c r="M43" s="48">
        <f t="shared" si="9"/>
        <v>0</v>
      </c>
      <c r="N43" s="48">
        <f t="shared" si="9"/>
        <v>0</v>
      </c>
      <c r="O43" s="48">
        <f t="shared" si="9"/>
        <v>0</v>
      </c>
      <c r="P43" s="175">
        <f t="shared" si="9"/>
        <v>0</v>
      </c>
      <c r="Q43" s="65">
        <f>COUNTIF(Q37:Q42,"○")</f>
        <v>1</v>
      </c>
      <c r="R43" s="48">
        <f t="shared" si="9"/>
        <v>4</v>
      </c>
      <c r="S43" s="48">
        <f t="shared" si="9"/>
        <v>0</v>
      </c>
      <c r="T43" s="48">
        <f t="shared" si="9"/>
        <v>0</v>
      </c>
      <c r="U43" s="48">
        <f t="shared" si="9"/>
        <v>0</v>
      </c>
      <c r="V43" s="48">
        <f t="shared" si="9"/>
        <v>0</v>
      </c>
      <c r="W43" s="48">
        <f t="shared" si="9"/>
        <v>3</v>
      </c>
      <c r="X43" s="48">
        <f t="shared" si="9"/>
        <v>0</v>
      </c>
      <c r="Y43" s="48">
        <f t="shared" si="9"/>
        <v>0</v>
      </c>
      <c r="Z43" s="48">
        <f t="shared" si="9"/>
        <v>1</v>
      </c>
      <c r="AA43" s="48">
        <f t="shared" si="9"/>
        <v>1</v>
      </c>
      <c r="AB43" s="48">
        <f t="shared" si="9"/>
        <v>0</v>
      </c>
      <c r="AC43" s="48">
        <f t="shared" si="9"/>
        <v>0</v>
      </c>
      <c r="AD43" s="48">
        <f t="shared" si="9"/>
        <v>0</v>
      </c>
      <c r="AE43" s="48">
        <f t="shared" si="9"/>
        <v>0</v>
      </c>
      <c r="AF43" s="48">
        <f t="shared" si="9"/>
        <v>0</v>
      </c>
      <c r="AG43" s="48">
        <f t="shared" si="9"/>
        <v>0</v>
      </c>
      <c r="AH43" s="48">
        <f t="shared" si="9"/>
        <v>0</v>
      </c>
      <c r="AI43" s="48">
        <f t="shared" si="9"/>
        <v>0</v>
      </c>
      <c r="AJ43" s="48">
        <f t="shared" si="9"/>
        <v>0</v>
      </c>
      <c r="AK43" s="48">
        <f t="shared" si="9"/>
        <v>0</v>
      </c>
    </row>
    <row r="44" spans="1:37" ht="20.149999999999999" customHeight="1" x14ac:dyDescent="0.2">
      <c r="A44" s="14" t="s">
        <v>213</v>
      </c>
      <c r="B44" s="15" t="s">
        <v>178</v>
      </c>
      <c r="C44" s="27" t="s">
        <v>214</v>
      </c>
      <c r="D44" s="16" t="s">
        <v>215</v>
      </c>
      <c r="E44" s="46"/>
      <c r="F44" s="44"/>
      <c r="G44" s="44"/>
      <c r="H44" s="44"/>
      <c r="I44" s="45"/>
      <c r="J44" s="44" t="s">
        <v>140</v>
      </c>
      <c r="K44" s="44"/>
      <c r="L44" s="45"/>
      <c r="M44" s="45"/>
      <c r="N44" s="45"/>
      <c r="O44" s="100"/>
      <c r="P44" s="53"/>
      <c r="Q44" s="61"/>
      <c r="R44" s="21" t="s">
        <v>140</v>
      </c>
      <c r="S44" s="21"/>
      <c r="T44" s="53"/>
      <c r="U44" s="66"/>
      <c r="AD44" s="72"/>
      <c r="AI44" s="19" t="s">
        <v>140</v>
      </c>
    </row>
    <row r="45" spans="1:37" ht="20.149999999999999" customHeight="1" x14ac:dyDescent="0.2">
      <c r="A45" s="28">
        <f>COUNTIF(A44:A44,"秋田県")</f>
        <v>1</v>
      </c>
      <c r="B45" s="29">
        <f>COUNTIF(B44:B44,"＊")</f>
        <v>0</v>
      </c>
      <c r="C45" s="30"/>
      <c r="D45" s="31" t="s">
        <v>144</v>
      </c>
      <c r="E45" s="48">
        <f t="shared" ref="E45:T45" si="10">COUNTIF(E44:E44,"○")</f>
        <v>0</v>
      </c>
      <c r="F45" s="48">
        <f t="shared" si="10"/>
        <v>0</v>
      </c>
      <c r="G45" s="48">
        <f t="shared" si="10"/>
        <v>0</v>
      </c>
      <c r="H45" s="48">
        <f t="shared" si="10"/>
        <v>0</v>
      </c>
      <c r="I45" s="48">
        <f t="shared" si="10"/>
        <v>0</v>
      </c>
      <c r="J45" s="48">
        <f t="shared" si="10"/>
        <v>1</v>
      </c>
      <c r="K45" s="48">
        <f t="shared" si="10"/>
        <v>0</v>
      </c>
      <c r="L45" s="48">
        <f t="shared" si="10"/>
        <v>0</v>
      </c>
      <c r="M45" s="48">
        <f t="shared" si="10"/>
        <v>0</v>
      </c>
      <c r="N45" s="48">
        <f t="shared" si="10"/>
        <v>0</v>
      </c>
      <c r="O45" s="48">
        <f t="shared" si="10"/>
        <v>0</v>
      </c>
      <c r="P45" s="54">
        <f t="shared" si="10"/>
        <v>0</v>
      </c>
      <c r="Q45" s="58">
        <f t="shared" si="10"/>
        <v>0</v>
      </c>
      <c r="R45" s="48">
        <f t="shared" si="10"/>
        <v>1</v>
      </c>
      <c r="S45" s="48">
        <f t="shared" si="10"/>
        <v>0</v>
      </c>
      <c r="T45" s="54">
        <f t="shared" si="10"/>
        <v>0</v>
      </c>
      <c r="U45" s="68"/>
      <c r="V45" s="48">
        <f t="shared" ref="V45:AK45" si="11">COUNTIF(V44:V44,"○")</f>
        <v>0</v>
      </c>
      <c r="W45" s="48">
        <f t="shared" si="11"/>
        <v>0</v>
      </c>
      <c r="X45" s="48">
        <f t="shared" si="11"/>
        <v>0</v>
      </c>
      <c r="Y45" s="48">
        <f t="shared" si="11"/>
        <v>0</v>
      </c>
      <c r="Z45" s="48">
        <f t="shared" si="11"/>
        <v>0</v>
      </c>
      <c r="AA45" s="48">
        <f t="shared" si="11"/>
        <v>0</v>
      </c>
      <c r="AB45" s="48">
        <f t="shared" si="11"/>
        <v>0</v>
      </c>
      <c r="AC45" s="54">
        <f t="shared" si="11"/>
        <v>0</v>
      </c>
      <c r="AD45" s="73">
        <f t="shared" si="11"/>
        <v>0</v>
      </c>
      <c r="AE45" s="48">
        <f t="shared" si="11"/>
        <v>0</v>
      </c>
      <c r="AF45" s="48">
        <f t="shared" si="11"/>
        <v>0</v>
      </c>
      <c r="AG45" s="48">
        <f t="shared" si="11"/>
        <v>0</v>
      </c>
      <c r="AH45" s="48">
        <f t="shared" si="11"/>
        <v>0</v>
      </c>
      <c r="AI45" s="48">
        <f t="shared" si="11"/>
        <v>1</v>
      </c>
      <c r="AJ45" s="48">
        <f t="shared" si="11"/>
        <v>0</v>
      </c>
      <c r="AK45" s="48">
        <f t="shared" si="11"/>
        <v>0</v>
      </c>
    </row>
    <row r="46" spans="1:37" ht="20.149999999999999" customHeight="1" x14ac:dyDescent="0.2">
      <c r="A46" s="24" t="s">
        <v>216</v>
      </c>
      <c r="B46" s="25" t="s">
        <v>186</v>
      </c>
      <c r="C46" s="26" t="s">
        <v>217</v>
      </c>
      <c r="D46" s="9" t="s">
        <v>218</v>
      </c>
      <c r="E46" s="46" t="s">
        <v>140</v>
      </c>
      <c r="F46" s="44" t="s">
        <v>140</v>
      </c>
      <c r="G46" s="44"/>
      <c r="H46" s="44"/>
      <c r="I46" s="45"/>
      <c r="J46" s="44"/>
      <c r="K46" s="44"/>
      <c r="L46" s="45"/>
      <c r="M46" s="45"/>
      <c r="N46" s="45"/>
      <c r="O46" s="100"/>
      <c r="P46" s="53"/>
      <c r="Q46" s="61"/>
      <c r="R46" s="21" t="s">
        <v>140</v>
      </c>
      <c r="S46" s="21"/>
      <c r="T46" s="53"/>
      <c r="U46" s="66"/>
      <c r="V46" s="21"/>
      <c r="W46" s="19" t="s">
        <v>140</v>
      </c>
      <c r="AD46" s="72"/>
    </row>
    <row r="47" spans="1:37" ht="20.149999999999999" customHeight="1" x14ac:dyDescent="0.2">
      <c r="A47" s="24" t="s">
        <v>216</v>
      </c>
      <c r="B47" s="25" t="s">
        <v>219</v>
      </c>
      <c r="C47" s="26" t="s">
        <v>220</v>
      </c>
      <c r="D47" s="9" t="s">
        <v>221</v>
      </c>
      <c r="E47" s="46" t="s">
        <v>140</v>
      </c>
      <c r="F47" s="44" t="s">
        <v>140</v>
      </c>
      <c r="G47" s="44"/>
      <c r="H47" s="44"/>
      <c r="I47" s="45"/>
      <c r="J47" s="44"/>
      <c r="K47" s="44"/>
      <c r="L47" s="45"/>
      <c r="M47" s="45"/>
      <c r="N47" s="45"/>
      <c r="O47" s="100"/>
      <c r="P47" s="53"/>
      <c r="Q47" s="61"/>
      <c r="R47" s="21" t="s">
        <v>140</v>
      </c>
      <c r="S47" s="21"/>
      <c r="T47" s="53"/>
      <c r="U47" s="66"/>
      <c r="V47" s="21"/>
      <c r="W47" s="19" t="s">
        <v>140</v>
      </c>
      <c r="AD47" s="72"/>
    </row>
    <row r="48" spans="1:37" ht="20.149999999999999" customHeight="1" x14ac:dyDescent="0.2">
      <c r="A48" s="24" t="s">
        <v>216</v>
      </c>
      <c r="B48" s="25" t="s">
        <v>152</v>
      </c>
      <c r="C48" s="26" t="s">
        <v>222</v>
      </c>
      <c r="D48" s="9" t="s">
        <v>223</v>
      </c>
      <c r="E48" s="46"/>
      <c r="F48" s="44"/>
      <c r="G48" s="44"/>
      <c r="H48" s="44"/>
      <c r="I48" s="45"/>
      <c r="J48" s="44" t="s">
        <v>140</v>
      </c>
      <c r="K48" s="44"/>
      <c r="L48" s="45"/>
      <c r="M48" s="45"/>
      <c r="N48" s="45"/>
      <c r="O48" s="100"/>
      <c r="P48" s="53"/>
      <c r="Q48" s="61"/>
      <c r="R48" s="21" t="s">
        <v>140</v>
      </c>
      <c r="S48" s="21"/>
      <c r="T48" s="53"/>
      <c r="U48" s="66"/>
      <c r="V48" s="21"/>
      <c r="AA48" s="19" t="s">
        <v>559</v>
      </c>
      <c r="AD48" s="72"/>
    </row>
    <row r="49" spans="1:37" ht="20.149999999999999" customHeight="1" x14ac:dyDescent="0.2">
      <c r="A49" s="24" t="s">
        <v>216</v>
      </c>
      <c r="B49" s="25" t="s">
        <v>172</v>
      </c>
      <c r="C49" s="26" t="s">
        <v>224</v>
      </c>
      <c r="D49" s="89" t="s">
        <v>777</v>
      </c>
      <c r="E49" s="46"/>
      <c r="F49" s="44"/>
      <c r="G49" s="44"/>
      <c r="H49" s="44"/>
      <c r="I49" s="45"/>
      <c r="J49" s="44" t="s">
        <v>140</v>
      </c>
      <c r="K49" s="44"/>
      <c r="L49" s="45"/>
      <c r="M49" s="45"/>
      <c r="N49" s="45"/>
      <c r="O49" s="100"/>
      <c r="P49" s="53"/>
      <c r="Q49" s="61"/>
      <c r="R49" s="21" t="s">
        <v>140</v>
      </c>
      <c r="S49" s="21"/>
      <c r="T49" s="53"/>
      <c r="U49" s="66"/>
      <c r="V49" s="21"/>
      <c r="AA49" s="19" t="s">
        <v>140</v>
      </c>
      <c r="AD49" s="72"/>
    </row>
    <row r="50" spans="1:37" ht="20.149999999999999" customHeight="1" x14ac:dyDescent="0.2">
      <c r="A50" s="14" t="s">
        <v>216</v>
      </c>
      <c r="B50" s="15" t="s">
        <v>178</v>
      </c>
      <c r="C50" s="27" t="s">
        <v>226</v>
      </c>
      <c r="D50" s="16" t="s">
        <v>227</v>
      </c>
      <c r="E50" s="83"/>
      <c r="F50" s="44"/>
      <c r="G50" s="44"/>
      <c r="H50" s="44"/>
      <c r="I50" s="45"/>
      <c r="J50" s="44" t="s">
        <v>141</v>
      </c>
      <c r="K50" s="44"/>
      <c r="L50" s="45"/>
      <c r="M50" s="45"/>
      <c r="N50" s="45"/>
      <c r="O50" s="100"/>
      <c r="P50" s="53"/>
      <c r="Q50" s="61" t="s">
        <v>140</v>
      </c>
      <c r="R50" s="21"/>
      <c r="S50" s="21"/>
      <c r="T50" s="53"/>
      <c r="U50" s="66"/>
      <c r="V50" s="21"/>
      <c r="AD50" s="72"/>
      <c r="AH50" s="19" t="s">
        <v>137</v>
      </c>
    </row>
    <row r="51" spans="1:37" ht="20.149999999999999" customHeight="1" x14ac:dyDescent="0.2">
      <c r="A51" s="28">
        <f>COUNTIF(A46:A50,"山形県")</f>
        <v>5</v>
      </c>
      <c r="B51" s="29">
        <f>COUNTIF(B46:B50,"＊")</f>
        <v>4</v>
      </c>
      <c r="C51" s="30"/>
      <c r="D51" s="31" t="s">
        <v>145</v>
      </c>
      <c r="E51" s="48">
        <f t="shared" ref="E51:T51" si="12">COUNTIF(E46:E50,"○")</f>
        <v>2</v>
      </c>
      <c r="F51" s="48">
        <f t="shared" si="12"/>
        <v>2</v>
      </c>
      <c r="G51" s="48">
        <f t="shared" si="12"/>
        <v>0</v>
      </c>
      <c r="H51" s="48">
        <f t="shared" si="12"/>
        <v>0</v>
      </c>
      <c r="I51" s="48">
        <f t="shared" si="12"/>
        <v>0</v>
      </c>
      <c r="J51" s="48">
        <f t="shared" si="12"/>
        <v>3</v>
      </c>
      <c r="K51" s="48">
        <f t="shared" si="12"/>
        <v>0</v>
      </c>
      <c r="L51" s="48">
        <f t="shared" si="12"/>
        <v>0</v>
      </c>
      <c r="M51" s="48">
        <f t="shared" si="12"/>
        <v>0</v>
      </c>
      <c r="N51" s="48">
        <f t="shared" si="12"/>
        <v>0</v>
      </c>
      <c r="O51" s="48">
        <f t="shared" si="12"/>
        <v>0</v>
      </c>
      <c r="P51" s="54">
        <f t="shared" si="12"/>
        <v>0</v>
      </c>
      <c r="Q51" s="58">
        <f t="shared" si="12"/>
        <v>1</v>
      </c>
      <c r="R51" s="48">
        <f t="shared" si="12"/>
        <v>4</v>
      </c>
      <c r="S51" s="48">
        <f t="shared" si="12"/>
        <v>0</v>
      </c>
      <c r="T51" s="54">
        <f t="shared" si="12"/>
        <v>0</v>
      </c>
      <c r="U51" s="68"/>
      <c r="V51" s="48">
        <f t="shared" ref="V51:AK51" si="13">COUNTIF(V46:V50,"○")</f>
        <v>0</v>
      </c>
      <c r="W51" s="48">
        <f t="shared" si="13"/>
        <v>2</v>
      </c>
      <c r="X51" s="48">
        <f t="shared" si="13"/>
        <v>0</v>
      </c>
      <c r="Y51" s="48">
        <f t="shared" si="13"/>
        <v>0</v>
      </c>
      <c r="Z51" s="48">
        <f t="shared" si="13"/>
        <v>0</v>
      </c>
      <c r="AA51" s="48">
        <f t="shared" si="13"/>
        <v>2</v>
      </c>
      <c r="AB51" s="48">
        <f t="shared" si="13"/>
        <v>0</v>
      </c>
      <c r="AC51" s="54">
        <f t="shared" si="13"/>
        <v>0</v>
      </c>
      <c r="AD51" s="73">
        <f t="shared" si="13"/>
        <v>0</v>
      </c>
      <c r="AE51" s="48">
        <f t="shared" si="13"/>
        <v>0</v>
      </c>
      <c r="AF51" s="48">
        <f t="shared" si="13"/>
        <v>0</v>
      </c>
      <c r="AG51" s="48">
        <f t="shared" si="13"/>
        <v>0</v>
      </c>
      <c r="AH51" s="48">
        <f t="shared" si="13"/>
        <v>1</v>
      </c>
      <c r="AI51" s="48">
        <f t="shared" si="13"/>
        <v>0</v>
      </c>
      <c r="AJ51" s="48">
        <f t="shared" si="13"/>
        <v>0</v>
      </c>
      <c r="AK51" s="48">
        <f t="shared" si="13"/>
        <v>0</v>
      </c>
    </row>
    <row r="52" spans="1:37" ht="20.149999999999999" customHeight="1" x14ac:dyDescent="0.2">
      <c r="A52" s="24" t="s">
        <v>228</v>
      </c>
      <c r="B52" s="25" t="s">
        <v>219</v>
      </c>
      <c r="C52" s="26" t="s">
        <v>229</v>
      </c>
      <c r="D52" s="9" t="s">
        <v>230</v>
      </c>
      <c r="E52" s="46"/>
      <c r="F52" s="44"/>
      <c r="G52" s="44"/>
      <c r="H52" s="44"/>
      <c r="I52" s="45"/>
      <c r="J52" s="44" t="s">
        <v>140</v>
      </c>
      <c r="K52" s="44"/>
      <c r="L52" s="45"/>
      <c r="M52" s="45"/>
      <c r="N52" s="45"/>
      <c r="O52" s="100"/>
      <c r="P52" s="53"/>
      <c r="Q52" s="61"/>
      <c r="R52" s="21" t="s">
        <v>140</v>
      </c>
      <c r="S52" s="21"/>
      <c r="T52" s="53"/>
      <c r="U52" s="66"/>
      <c r="V52" s="21"/>
      <c r="AA52" s="19" t="s">
        <v>140</v>
      </c>
      <c r="AD52" s="72"/>
    </row>
    <row r="53" spans="1:37" ht="20.149999999999999" customHeight="1" x14ac:dyDescent="0.2">
      <c r="A53" s="24" t="s">
        <v>228</v>
      </c>
      <c r="B53" s="25" t="s">
        <v>169</v>
      </c>
      <c r="C53" s="26" t="s">
        <v>231</v>
      </c>
      <c r="D53" s="9" t="s">
        <v>232</v>
      </c>
      <c r="E53" s="46"/>
      <c r="F53" s="44"/>
      <c r="G53" s="44"/>
      <c r="H53" s="44"/>
      <c r="I53" s="45"/>
      <c r="J53" s="44" t="s">
        <v>140</v>
      </c>
      <c r="K53" s="44"/>
      <c r="L53" s="45"/>
      <c r="M53" s="45"/>
      <c r="N53" s="45"/>
      <c r="O53" s="100"/>
      <c r="P53" s="53"/>
      <c r="Q53" s="61"/>
      <c r="R53" s="21" t="s">
        <v>140</v>
      </c>
      <c r="S53" s="21"/>
      <c r="T53" s="53"/>
      <c r="U53" s="66"/>
      <c r="V53" s="21"/>
      <c r="AA53" s="19" t="s">
        <v>140</v>
      </c>
      <c r="AD53" s="72"/>
    </row>
    <row r="54" spans="1:37" ht="20.149999999999999" customHeight="1" x14ac:dyDescent="0.2">
      <c r="A54" s="24" t="s">
        <v>228</v>
      </c>
      <c r="B54" s="25" t="s">
        <v>11</v>
      </c>
      <c r="C54" s="26" t="s">
        <v>234</v>
      </c>
      <c r="D54" s="9" t="s">
        <v>235</v>
      </c>
      <c r="E54" s="46" t="s">
        <v>137</v>
      </c>
      <c r="F54" s="44" t="s">
        <v>137</v>
      </c>
      <c r="G54" s="44"/>
      <c r="H54" s="44"/>
      <c r="I54" s="45"/>
      <c r="J54" s="44"/>
      <c r="K54" s="44"/>
      <c r="L54" s="45"/>
      <c r="M54" s="45"/>
      <c r="N54" s="45"/>
      <c r="O54" s="100"/>
      <c r="P54" s="53"/>
      <c r="Q54" s="61"/>
      <c r="R54" s="21" t="s">
        <v>137</v>
      </c>
      <c r="S54" s="21"/>
      <c r="T54" s="53"/>
      <c r="U54" s="66"/>
      <c r="V54" s="21"/>
      <c r="W54" s="19" t="s">
        <v>137</v>
      </c>
      <c r="AD54" s="72"/>
    </row>
    <row r="55" spans="1:37" ht="20.149999999999999" customHeight="1" x14ac:dyDescent="0.2">
      <c r="A55" s="24" t="s">
        <v>228</v>
      </c>
      <c r="B55" s="25" t="s">
        <v>11</v>
      </c>
      <c r="C55" s="26" t="s">
        <v>234</v>
      </c>
      <c r="D55" s="9" t="s">
        <v>797</v>
      </c>
      <c r="E55" s="46" t="s">
        <v>140</v>
      </c>
      <c r="F55" s="44" t="s">
        <v>140</v>
      </c>
      <c r="G55" s="44"/>
      <c r="H55" s="44"/>
      <c r="I55" s="45"/>
      <c r="J55" s="44"/>
      <c r="K55" s="44"/>
      <c r="L55" s="45"/>
      <c r="M55" s="45"/>
      <c r="N55" s="45"/>
      <c r="O55" s="100"/>
      <c r="P55" s="53"/>
      <c r="Q55" s="61"/>
      <c r="R55" s="21" t="s">
        <v>140</v>
      </c>
      <c r="S55" s="21"/>
      <c r="T55" s="53"/>
      <c r="U55" s="66"/>
      <c r="V55" s="21"/>
      <c r="W55" s="19" t="s">
        <v>137</v>
      </c>
      <c r="AD55" s="72"/>
    </row>
    <row r="56" spans="1:37" ht="20.149999999999999" customHeight="1" x14ac:dyDescent="0.2">
      <c r="A56" s="28">
        <f>COUNTIF(A52:A55,"福島県")</f>
        <v>4</v>
      </c>
      <c r="B56" s="29">
        <f>COUNTIF(B52:B55,"＊")</f>
        <v>4</v>
      </c>
      <c r="C56" s="30"/>
      <c r="D56" s="31" t="s">
        <v>146</v>
      </c>
      <c r="E56" s="48">
        <f>COUNTIF(E52:E55,"○")</f>
        <v>2</v>
      </c>
      <c r="F56" s="48">
        <f t="shared" ref="F56:O56" si="14">COUNTIF(F52:F55,"○")</f>
        <v>2</v>
      </c>
      <c r="G56" s="48">
        <f t="shared" si="14"/>
        <v>0</v>
      </c>
      <c r="H56" s="48">
        <f t="shared" si="14"/>
        <v>0</v>
      </c>
      <c r="I56" s="48">
        <f t="shared" si="14"/>
        <v>0</v>
      </c>
      <c r="J56" s="48">
        <f>COUNTIF(J52:J55,"○")</f>
        <v>2</v>
      </c>
      <c r="K56" s="48">
        <f>COUNTIF(K52:K55,"○")</f>
        <v>0</v>
      </c>
      <c r="L56" s="48">
        <f>COUNTIF(L52:L55,"○")</f>
        <v>0</v>
      </c>
      <c r="M56" s="48">
        <f>COUNTIF(M52:M55,"○")</f>
        <v>0</v>
      </c>
      <c r="N56" s="48">
        <f>COUNTIF(N52:N55,"○")</f>
        <v>0</v>
      </c>
      <c r="O56" s="48">
        <f t="shared" si="14"/>
        <v>0</v>
      </c>
      <c r="P56" s="54">
        <f>COUNTIF(P52:P55,"○")</f>
        <v>0</v>
      </c>
      <c r="Q56" s="58">
        <f>COUNTIF(Q52:Q55,"○")</f>
        <v>0</v>
      </c>
      <c r="R56" s="48">
        <f>COUNTIF(R52:R55,"○")</f>
        <v>4</v>
      </c>
      <c r="S56" s="48">
        <f>COUNTIF(S52:S55,"○")</f>
        <v>0</v>
      </c>
      <c r="T56" s="54">
        <f>COUNTIF(T52:T55,"○")</f>
        <v>0</v>
      </c>
      <c r="U56" s="68"/>
      <c r="V56" s="48">
        <f>COUNTIF(V52:V55,"○")</f>
        <v>0</v>
      </c>
      <c r="W56" s="48">
        <f t="shared" ref="W56:AK56" si="15">COUNTIF(W52:W55,"○")</f>
        <v>2</v>
      </c>
      <c r="X56" s="48">
        <f t="shared" si="15"/>
        <v>0</v>
      </c>
      <c r="Y56" s="48">
        <f t="shared" si="15"/>
        <v>0</v>
      </c>
      <c r="Z56" s="48">
        <f t="shared" si="15"/>
        <v>0</v>
      </c>
      <c r="AA56" s="48">
        <f t="shared" si="15"/>
        <v>2</v>
      </c>
      <c r="AB56" s="48">
        <f t="shared" si="15"/>
        <v>0</v>
      </c>
      <c r="AC56" s="54">
        <f t="shared" si="15"/>
        <v>0</v>
      </c>
      <c r="AD56" s="73">
        <f t="shared" si="15"/>
        <v>0</v>
      </c>
      <c r="AE56" s="48">
        <f t="shared" si="15"/>
        <v>0</v>
      </c>
      <c r="AF56" s="48">
        <f t="shared" si="15"/>
        <v>0</v>
      </c>
      <c r="AG56" s="48">
        <f t="shared" si="15"/>
        <v>0</v>
      </c>
      <c r="AH56" s="48">
        <f t="shared" si="15"/>
        <v>0</v>
      </c>
      <c r="AI56" s="48">
        <f t="shared" si="15"/>
        <v>0</v>
      </c>
      <c r="AJ56" s="48">
        <f t="shared" si="15"/>
        <v>0</v>
      </c>
      <c r="AK56" s="48">
        <f t="shared" si="15"/>
        <v>0</v>
      </c>
    </row>
    <row r="57" spans="1:37" ht="20.149999999999999" customHeight="1" x14ac:dyDescent="0.2">
      <c r="A57" s="50">
        <f>A56+A51+A45+A27+A36+A43</f>
        <v>30</v>
      </c>
      <c r="B57" s="50">
        <f>B56+B51+B45+B27+B36+B43</f>
        <v>19</v>
      </c>
      <c r="C57" s="41"/>
      <c r="D57" s="38" t="s">
        <v>236</v>
      </c>
      <c r="E57" s="50">
        <f t="shared" ref="E57:T57" si="16">E56+E51+E45+E27+E36+E43</f>
        <v>9</v>
      </c>
      <c r="F57" s="50">
        <f t="shared" si="16"/>
        <v>9</v>
      </c>
      <c r="G57" s="50">
        <f t="shared" si="16"/>
        <v>1</v>
      </c>
      <c r="H57" s="50">
        <f t="shared" si="16"/>
        <v>0</v>
      </c>
      <c r="I57" s="50">
        <f t="shared" si="16"/>
        <v>0</v>
      </c>
      <c r="J57" s="50">
        <f t="shared" si="16"/>
        <v>19</v>
      </c>
      <c r="K57" s="50">
        <f t="shared" si="16"/>
        <v>1</v>
      </c>
      <c r="L57" s="50">
        <f t="shared" si="16"/>
        <v>0</v>
      </c>
      <c r="M57" s="50">
        <f t="shared" si="16"/>
        <v>0</v>
      </c>
      <c r="N57" s="50">
        <f t="shared" si="16"/>
        <v>1</v>
      </c>
      <c r="O57" s="50">
        <f t="shared" si="16"/>
        <v>0</v>
      </c>
      <c r="P57" s="56">
        <f t="shared" si="16"/>
        <v>0</v>
      </c>
      <c r="Q57" s="59">
        <f t="shared" si="16"/>
        <v>6</v>
      </c>
      <c r="R57" s="49">
        <f t="shared" si="16"/>
        <v>23</v>
      </c>
      <c r="S57" s="49">
        <f t="shared" si="16"/>
        <v>0</v>
      </c>
      <c r="T57" s="55">
        <f t="shared" si="16"/>
        <v>0</v>
      </c>
      <c r="U57" s="69"/>
      <c r="V57" s="49">
        <f t="shared" ref="V57:AK57" si="17">V56+V51+V45+V27+V36+V43</f>
        <v>0</v>
      </c>
      <c r="W57" s="49">
        <f t="shared" si="17"/>
        <v>9</v>
      </c>
      <c r="X57" s="49">
        <f t="shared" si="17"/>
        <v>0</v>
      </c>
      <c r="Y57" s="49">
        <f t="shared" si="17"/>
        <v>0</v>
      </c>
      <c r="Z57" s="49">
        <f t="shared" si="17"/>
        <v>1</v>
      </c>
      <c r="AA57" s="49">
        <f t="shared" si="17"/>
        <v>8</v>
      </c>
      <c r="AB57" s="49">
        <f t="shared" si="17"/>
        <v>0</v>
      </c>
      <c r="AC57" s="55">
        <f t="shared" si="17"/>
        <v>1</v>
      </c>
      <c r="AD57" s="74">
        <f t="shared" si="17"/>
        <v>0</v>
      </c>
      <c r="AE57" s="49">
        <f t="shared" si="17"/>
        <v>0</v>
      </c>
      <c r="AF57" s="49">
        <f t="shared" si="17"/>
        <v>0</v>
      </c>
      <c r="AG57" s="49">
        <f t="shared" si="17"/>
        <v>0</v>
      </c>
      <c r="AH57" s="49">
        <f t="shared" si="17"/>
        <v>5</v>
      </c>
      <c r="AI57" s="49">
        <f t="shared" si="17"/>
        <v>5</v>
      </c>
      <c r="AJ57" s="49">
        <f t="shared" si="17"/>
        <v>0</v>
      </c>
      <c r="AK57" s="49">
        <f t="shared" si="17"/>
        <v>0</v>
      </c>
    </row>
    <row r="58" spans="1:37" ht="20.149999999999999" customHeight="1" x14ac:dyDescent="0.2">
      <c r="A58" s="5" t="s">
        <v>237</v>
      </c>
      <c r="B58" s="6" t="s">
        <v>233</v>
      </c>
      <c r="C58" s="7" t="s">
        <v>239</v>
      </c>
      <c r="D58" s="8" t="s">
        <v>240</v>
      </c>
      <c r="E58" s="46" t="s">
        <v>140</v>
      </c>
      <c r="F58" s="44" t="s">
        <v>140</v>
      </c>
      <c r="G58" s="44" t="s">
        <v>140</v>
      </c>
      <c r="H58" s="44"/>
      <c r="I58" s="45"/>
      <c r="J58" s="44"/>
      <c r="K58" s="44"/>
      <c r="L58" s="45"/>
      <c r="M58" s="45"/>
      <c r="N58" s="45"/>
      <c r="O58" s="100"/>
      <c r="P58" s="53"/>
      <c r="Q58" s="61"/>
      <c r="R58" s="21" t="s">
        <v>140</v>
      </c>
      <c r="S58" s="21"/>
      <c r="T58" s="53"/>
      <c r="U58" s="66"/>
      <c r="W58" s="19" t="s">
        <v>140</v>
      </c>
      <c r="AD58" s="72"/>
    </row>
    <row r="59" spans="1:37" ht="20.149999999999999" customHeight="1" x14ac:dyDescent="0.2">
      <c r="A59" s="5" t="s">
        <v>237</v>
      </c>
      <c r="B59" s="6" t="s">
        <v>225</v>
      </c>
      <c r="C59" s="7" t="s">
        <v>241</v>
      </c>
      <c r="D59" s="84" t="s">
        <v>705</v>
      </c>
      <c r="E59" s="46" t="s">
        <v>140</v>
      </c>
      <c r="F59" s="44" t="s">
        <v>140</v>
      </c>
      <c r="G59" s="44" t="s">
        <v>140</v>
      </c>
      <c r="H59" s="44"/>
      <c r="I59" s="45"/>
      <c r="J59" s="44"/>
      <c r="K59" s="44"/>
      <c r="L59" s="45"/>
      <c r="M59" s="45"/>
      <c r="N59" s="45"/>
      <c r="O59" s="100"/>
      <c r="P59" s="53"/>
      <c r="Q59" s="61"/>
      <c r="R59" s="21" t="s">
        <v>140</v>
      </c>
      <c r="S59" s="21"/>
      <c r="T59" s="53"/>
      <c r="U59" s="66"/>
      <c r="W59" s="19" t="s">
        <v>140</v>
      </c>
      <c r="AD59" s="72"/>
    </row>
    <row r="60" spans="1:37" ht="20.149999999999999" customHeight="1" x14ac:dyDescent="0.2">
      <c r="A60" s="5" t="s">
        <v>237</v>
      </c>
      <c r="B60" s="6" t="s">
        <v>242</v>
      </c>
      <c r="C60" s="7" t="s">
        <v>243</v>
      </c>
      <c r="D60" s="84" t="s">
        <v>706</v>
      </c>
      <c r="E60" s="46" t="s">
        <v>140</v>
      </c>
      <c r="F60" s="44" t="s">
        <v>140</v>
      </c>
      <c r="G60" s="44"/>
      <c r="H60" s="44"/>
      <c r="I60" s="45"/>
      <c r="J60" s="44"/>
      <c r="K60" s="44"/>
      <c r="L60" s="45"/>
      <c r="M60" s="45"/>
      <c r="N60" s="45"/>
      <c r="O60" s="100"/>
      <c r="P60" s="53"/>
      <c r="Q60" s="61"/>
      <c r="R60" s="21" t="s">
        <v>140</v>
      </c>
      <c r="S60" s="21"/>
      <c r="T60" s="53"/>
      <c r="U60" s="66"/>
      <c r="W60" s="19" t="s">
        <v>140</v>
      </c>
      <c r="AD60" s="72"/>
    </row>
    <row r="61" spans="1:37" ht="20.149999999999999" customHeight="1" x14ac:dyDescent="0.2">
      <c r="A61" s="28">
        <f>COUNTIF(A58:A60,"茨城県")</f>
        <v>3</v>
      </c>
      <c r="B61" s="29">
        <f>COUNTIF(B58:B60,"＊")</f>
        <v>3</v>
      </c>
      <c r="C61" s="32"/>
      <c r="D61" s="34" t="s">
        <v>457</v>
      </c>
      <c r="E61" s="48">
        <f t="shared" ref="E61:T61" si="18">COUNTIF(E58:E60,"○")</f>
        <v>3</v>
      </c>
      <c r="F61" s="48">
        <f t="shared" si="18"/>
        <v>3</v>
      </c>
      <c r="G61" s="48">
        <f t="shared" si="18"/>
        <v>2</v>
      </c>
      <c r="H61" s="48">
        <f t="shared" si="18"/>
        <v>0</v>
      </c>
      <c r="I61" s="48">
        <f t="shared" si="18"/>
        <v>0</v>
      </c>
      <c r="J61" s="48">
        <f>COUNTIF(J58:J60,"○")</f>
        <v>0</v>
      </c>
      <c r="K61" s="48">
        <f t="shared" si="18"/>
        <v>0</v>
      </c>
      <c r="L61" s="48">
        <f>COUNTIF(L58:L60,"○")</f>
        <v>0</v>
      </c>
      <c r="M61" s="48">
        <f>COUNTIF(M58:M60,"○")</f>
        <v>0</v>
      </c>
      <c r="N61" s="48">
        <f>COUNTIF(N58:N60,"○")</f>
        <v>0</v>
      </c>
      <c r="O61" s="48">
        <f t="shared" si="18"/>
        <v>0</v>
      </c>
      <c r="P61" s="54">
        <f t="shared" si="18"/>
        <v>0</v>
      </c>
      <c r="Q61" s="58">
        <f t="shared" si="18"/>
        <v>0</v>
      </c>
      <c r="R61" s="48">
        <f t="shared" si="18"/>
        <v>3</v>
      </c>
      <c r="S61" s="48">
        <f t="shared" si="18"/>
        <v>0</v>
      </c>
      <c r="T61" s="54">
        <f t="shared" si="18"/>
        <v>0</v>
      </c>
      <c r="U61" s="68"/>
      <c r="V61" s="48">
        <f t="shared" ref="V61:AK61" si="19">COUNTIF(V58:V60,"○")</f>
        <v>0</v>
      </c>
      <c r="W61" s="48">
        <f t="shared" si="19"/>
        <v>3</v>
      </c>
      <c r="X61" s="48">
        <f t="shared" si="19"/>
        <v>0</v>
      </c>
      <c r="Y61" s="48">
        <f t="shared" si="19"/>
        <v>0</v>
      </c>
      <c r="Z61" s="48">
        <f t="shared" si="19"/>
        <v>0</v>
      </c>
      <c r="AA61" s="48">
        <f t="shared" si="19"/>
        <v>0</v>
      </c>
      <c r="AB61" s="48">
        <f t="shared" si="19"/>
        <v>0</v>
      </c>
      <c r="AC61" s="54">
        <f t="shared" si="19"/>
        <v>0</v>
      </c>
      <c r="AD61" s="73">
        <f t="shared" si="19"/>
        <v>0</v>
      </c>
      <c r="AE61" s="48">
        <f t="shared" si="19"/>
        <v>0</v>
      </c>
      <c r="AF61" s="48">
        <f t="shared" si="19"/>
        <v>0</v>
      </c>
      <c r="AG61" s="48">
        <f t="shared" si="19"/>
        <v>0</v>
      </c>
      <c r="AH61" s="48">
        <f t="shared" si="19"/>
        <v>0</v>
      </c>
      <c r="AI61" s="48">
        <f t="shared" si="19"/>
        <v>0</v>
      </c>
      <c r="AJ61" s="48">
        <f t="shared" si="19"/>
        <v>0</v>
      </c>
      <c r="AK61" s="48">
        <f t="shared" si="19"/>
        <v>0</v>
      </c>
    </row>
    <row r="62" spans="1:37" ht="20.149999999999999" customHeight="1" x14ac:dyDescent="0.2">
      <c r="A62" s="5" t="s">
        <v>244</v>
      </c>
      <c r="B62" s="6" t="s">
        <v>196</v>
      </c>
      <c r="C62" s="7" t="s">
        <v>245</v>
      </c>
      <c r="D62" s="9" t="s">
        <v>246</v>
      </c>
      <c r="E62" s="46"/>
      <c r="F62" s="44"/>
      <c r="G62" s="44"/>
      <c r="H62" s="44"/>
      <c r="I62" s="45"/>
      <c r="J62" s="44" t="s">
        <v>140</v>
      </c>
      <c r="K62" s="44"/>
      <c r="L62" s="45"/>
      <c r="M62" s="45"/>
      <c r="N62" s="45"/>
      <c r="O62" s="100"/>
      <c r="P62" s="53"/>
      <c r="Q62" s="61"/>
      <c r="R62" s="21" t="s">
        <v>140</v>
      </c>
      <c r="S62" s="21"/>
      <c r="T62" s="53"/>
      <c r="U62" s="66"/>
      <c r="V62" s="21"/>
      <c r="AA62" s="19" t="s">
        <v>140</v>
      </c>
      <c r="AD62" s="72"/>
    </row>
    <row r="63" spans="1:37" ht="20.149999999999999" customHeight="1" x14ac:dyDescent="0.2">
      <c r="A63" s="5" t="s">
        <v>244</v>
      </c>
      <c r="B63" s="6" t="s">
        <v>196</v>
      </c>
      <c r="C63" s="7" t="s">
        <v>247</v>
      </c>
      <c r="D63" s="84" t="s">
        <v>806</v>
      </c>
      <c r="E63" s="46" t="s">
        <v>140</v>
      </c>
      <c r="F63" s="44" t="s">
        <v>140</v>
      </c>
      <c r="G63" s="44"/>
      <c r="H63" s="44"/>
      <c r="I63" s="45"/>
      <c r="J63" s="44"/>
      <c r="K63" s="44"/>
      <c r="L63" s="45"/>
      <c r="M63" s="45"/>
      <c r="N63" s="45"/>
      <c r="O63" s="100"/>
      <c r="P63" s="53"/>
      <c r="Q63" s="61"/>
      <c r="R63" s="21" t="s">
        <v>140</v>
      </c>
      <c r="S63" s="21"/>
      <c r="T63" s="53"/>
      <c r="U63" s="66"/>
      <c r="V63" s="21"/>
      <c r="W63" s="19" t="s">
        <v>560</v>
      </c>
      <c r="AD63" s="72"/>
    </row>
    <row r="64" spans="1:37" ht="20.149999999999999" customHeight="1" x14ac:dyDescent="0.2">
      <c r="A64" s="5" t="s">
        <v>244</v>
      </c>
      <c r="B64" s="6" t="s">
        <v>196</v>
      </c>
      <c r="C64" s="7" t="s">
        <v>248</v>
      </c>
      <c r="D64" s="89" t="s">
        <v>707</v>
      </c>
      <c r="E64" s="46" t="s">
        <v>140</v>
      </c>
      <c r="F64" s="44" t="s">
        <v>140</v>
      </c>
      <c r="G64" s="44" t="s">
        <v>140</v>
      </c>
      <c r="H64" s="44"/>
      <c r="I64" s="45"/>
      <c r="J64" s="44"/>
      <c r="K64" s="44"/>
      <c r="L64" s="45"/>
      <c r="M64" s="45"/>
      <c r="N64" s="45"/>
      <c r="O64" s="100"/>
      <c r="P64" s="53"/>
      <c r="Q64" s="61"/>
      <c r="R64" s="21" t="s">
        <v>140</v>
      </c>
      <c r="S64" s="21"/>
      <c r="T64" s="53"/>
      <c r="U64" s="66"/>
      <c r="V64" s="21"/>
      <c r="W64" s="19" t="s">
        <v>140</v>
      </c>
      <c r="AD64" s="72"/>
    </row>
    <row r="65" spans="1:37" ht="20.149999999999999" customHeight="1" x14ac:dyDescent="0.2">
      <c r="A65" s="5" t="s">
        <v>244</v>
      </c>
      <c r="B65" s="6" t="s">
        <v>196</v>
      </c>
      <c r="C65" s="7" t="s">
        <v>249</v>
      </c>
      <c r="D65" s="8" t="s">
        <v>250</v>
      </c>
      <c r="E65" s="46"/>
      <c r="F65" s="44"/>
      <c r="G65" s="44"/>
      <c r="H65" s="44"/>
      <c r="I65" s="45"/>
      <c r="J65" s="44" t="s">
        <v>140</v>
      </c>
      <c r="K65" s="44"/>
      <c r="L65" s="45"/>
      <c r="M65" s="45"/>
      <c r="N65" s="45"/>
      <c r="O65" s="100"/>
      <c r="P65" s="53"/>
      <c r="Q65" s="61"/>
      <c r="R65" s="21" t="s">
        <v>140</v>
      </c>
      <c r="S65" s="21"/>
      <c r="T65" s="53"/>
      <c r="U65" s="66"/>
      <c r="V65" s="21"/>
      <c r="AA65" s="19" t="s">
        <v>140</v>
      </c>
      <c r="AD65" s="72"/>
    </row>
    <row r="66" spans="1:37" ht="20.149999999999999" customHeight="1" x14ac:dyDescent="0.2">
      <c r="A66" s="163" t="s">
        <v>244</v>
      </c>
      <c r="B66" s="164" t="s">
        <v>178</v>
      </c>
      <c r="C66" s="165" t="s">
        <v>251</v>
      </c>
      <c r="D66" s="166" t="s">
        <v>252</v>
      </c>
      <c r="E66" s="46"/>
      <c r="F66" s="85"/>
      <c r="G66" s="85"/>
      <c r="H66" s="85"/>
      <c r="I66" s="86"/>
      <c r="J66" s="85" t="s">
        <v>140</v>
      </c>
      <c r="K66" s="85"/>
      <c r="L66" s="86"/>
      <c r="M66" s="86"/>
      <c r="N66" s="86"/>
      <c r="O66" s="101"/>
      <c r="P66" s="53"/>
      <c r="Q66" s="61" t="s">
        <v>140</v>
      </c>
      <c r="R66" s="21"/>
      <c r="S66" s="21"/>
      <c r="T66" s="53"/>
      <c r="U66" s="66"/>
      <c r="V66" s="21"/>
      <c r="AD66" s="72"/>
      <c r="AH66" s="19" t="s">
        <v>140</v>
      </c>
    </row>
    <row r="67" spans="1:37" ht="20.149999999999999" customHeight="1" x14ac:dyDescent="0.2">
      <c r="A67" s="5" t="s">
        <v>244</v>
      </c>
      <c r="B67" s="6" t="s">
        <v>11</v>
      </c>
      <c r="C67" s="7" t="s">
        <v>248</v>
      </c>
      <c r="D67" s="89" t="s">
        <v>708</v>
      </c>
      <c r="E67" s="46" t="s">
        <v>137</v>
      </c>
      <c r="F67" s="44" t="s">
        <v>137</v>
      </c>
      <c r="G67" s="44"/>
      <c r="H67" s="44"/>
      <c r="I67" s="45"/>
      <c r="J67" s="44"/>
      <c r="K67" s="44"/>
      <c r="L67" s="45"/>
      <c r="M67" s="45"/>
      <c r="N67" s="45"/>
      <c r="O67" s="100"/>
      <c r="P67" s="53"/>
      <c r="Q67" s="61"/>
      <c r="R67" s="21" t="s">
        <v>137</v>
      </c>
      <c r="S67" s="21"/>
      <c r="T67" s="53"/>
      <c r="U67" s="66"/>
      <c r="V67" s="21"/>
      <c r="W67" s="19" t="s">
        <v>137</v>
      </c>
      <c r="AD67" s="72"/>
    </row>
    <row r="68" spans="1:37" ht="20.149999999999999" customHeight="1" x14ac:dyDescent="0.2">
      <c r="A68" s="28">
        <f>COUNTIF(A62:A67,"栃木県")</f>
        <v>6</v>
      </c>
      <c r="B68" s="29">
        <f>COUNTIF(B62:C67,"＊")</f>
        <v>5</v>
      </c>
      <c r="C68" s="32"/>
      <c r="D68" s="34" t="s">
        <v>458</v>
      </c>
      <c r="E68" s="48">
        <f>COUNTIF(E62:E67,"○")</f>
        <v>3</v>
      </c>
      <c r="F68" s="48">
        <f>COUNTIF(F62:F67,"○")</f>
        <v>3</v>
      </c>
      <c r="G68" s="48">
        <f>COUNTIF(G62:G67,"○")</f>
        <v>1</v>
      </c>
      <c r="H68" s="48">
        <f t="shared" ref="H68:P68" si="20">COUNTIF(H62:H66,"○")</f>
        <v>0</v>
      </c>
      <c r="I68" s="48">
        <f t="shared" si="20"/>
        <v>0</v>
      </c>
      <c r="J68" s="48">
        <f t="shared" si="20"/>
        <v>3</v>
      </c>
      <c r="K68" s="48">
        <f t="shared" si="20"/>
        <v>0</v>
      </c>
      <c r="L68" s="48">
        <f t="shared" si="20"/>
        <v>0</v>
      </c>
      <c r="M68" s="48">
        <f t="shared" si="20"/>
        <v>0</v>
      </c>
      <c r="N68" s="48">
        <f t="shared" si="20"/>
        <v>0</v>
      </c>
      <c r="O68" s="48">
        <f t="shared" si="20"/>
        <v>0</v>
      </c>
      <c r="P68" s="54">
        <f t="shared" si="20"/>
        <v>0</v>
      </c>
      <c r="Q68" s="48">
        <f>COUNTIF(Q62:Q67,"○")</f>
        <v>1</v>
      </c>
      <c r="R68" s="48">
        <f>COUNTIF(R62:R67,"○")</f>
        <v>5</v>
      </c>
      <c r="S68" s="48">
        <f>COUNTIF(S62:S67,"○")</f>
        <v>0</v>
      </c>
      <c r="T68" s="48">
        <f>COUNTIF(T62:T67,"○")</f>
        <v>0</v>
      </c>
      <c r="U68" s="68"/>
      <c r="V68" s="48">
        <f>COUNTIF(V62:V66,"○")</f>
        <v>0</v>
      </c>
      <c r="W68" s="48">
        <f>COUNTIF(W62:W67,"○")</f>
        <v>3</v>
      </c>
      <c r="X68" s="48">
        <f>COUNTIF(X62:X67,"○")</f>
        <v>0</v>
      </c>
      <c r="Y68" s="48">
        <f>COUNTIF(Y62:Y67,"○")</f>
        <v>0</v>
      </c>
      <c r="Z68" s="48">
        <f>COUNTIF(Z62:Z67,"○")</f>
        <v>0</v>
      </c>
      <c r="AA68" s="48">
        <f>COUNTIF(AA62:AA67,"○")</f>
        <v>2</v>
      </c>
      <c r="AB68" s="48">
        <f t="shared" ref="AB68:AK68" si="21">COUNTIF(AB62:AB66,"○")</f>
        <v>0</v>
      </c>
      <c r="AC68" s="54">
        <f t="shared" si="21"/>
        <v>0</v>
      </c>
      <c r="AD68" s="73">
        <f t="shared" si="21"/>
        <v>0</v>
      </c>
      <c r="AE68" s="48">
        <f t="shared" si="21"/>
        <v>0</v>
      </c>
      <c r="AF68" s="48">
        <f t="shared" si="21"/>
        <v>0</v>
      </c>
      <c r="AG68" s="48">
        <f t="shared" si="21"/>
        <v>0</v>
      </c>
      <c r="AH68" s="48">
        <f t="shared" si="21"/>
        <v>1</v>
      </c>
      <c r="AI68" s="48">
        <f t="shared" si="21"/>
        <v>0</v>
      </c>
      <c r="AJ68" s="48">
        <f t="shared" si="21"/>
        <v>0</v>
      </c>
      <c r="AK68" s="48">
        <f t="shared" si="21"/>
        <v>0</v>
      </c>
    </row>
    <row r="69" spans="1:37" ht="20.149999999999999" customHeight="1" x14ac:dyDescent="0.2">
      <c r="A69" s="5" t="s">
        <v>253</v>
      </c>
      <c r="B69" s="6" t="s">
        <v>196</v>
      </c>
      <c r="C69" s="7" t="s">
        <v>254</v>
      </c>
      <c r="D69" s="8" t="s">
        <v>255</v>
      </c>
      <c r="E69" s="46" t="s">
        <v>140</v>
      </c>
      <c r="F69" s="44" t="s">
        <v>140</v>
      </c>
      <c r="G69" s="44"/>
      <c r="H69" s="44"/>
      <c r="I69" s="45"/>
      <c r="J69" s="44"/>
      <c r="K69" s="44"/>
      <c r="L69" s="45"/>
      <c r="M69" s="45"/>
      <c r="N69" s="45"/>
      <c r="O69" s="100"/>
      <c r="P69" s="53"/>
      <c r="Q69" s="61"/>
      <c r="R69" s="21" t="s">
        <v>140</v>
      </c>
      <c r="S69" s="21"/>
      <c r="T69" s="53"/>
      <c r="U69" s="66"/>
      <c r="V69" s="21"/>
      <c r="W69" s="19" t="s">
        <v>140</v>
      </c>
      <c r="AD69" s="72"/>
    </row>
    <row r="70" spans="1:37" ht="20.149999999999999" customHeight="1" x14ac:dyDescent="0.2">
      <c r="A70" s="163" t="s">
        <v>253</v>
      </c>
      <c r="B70" s="164" t="s">
        <v>178</v>
      </c>
      <c r="C70" s="165"/>
      <c r="D70" s="166" t="s">
        <v>612</v>
      </c>
      <c r="E70" s="46" t="s">
        <v>140</v>
      </c>
      <c r="F70" s="44" t="s">
        <v>140</v>
      </c>
      <c r="G70" s="44"/>
      <c r="H70" s="44"/>
      <c r="I70" s="45"/>
      <c r="J70" s="44"/>
      <c r="K70" s="44"/>
      <c r="L70" s="45"/>
      <c r="M70" s="45"/>
      <c r="N70" s="45"/>
      <c r="O70" s="100"/>
      <c r="P70" s="53"/>
      <c r="Q70" s="61"/>
      <c r="R70" s="21" t="s">
        <v>140</v>
      </c>
      <c r="S70" s="21"/>
      <c r="T70" s="53"/>
      <c r="U70" s="66"/>
      <c r="V70" s="21"/>
      <c r="AD70" s="72"/>
      <c r="AE70" s="19" t="s">
        <v>140</v>
      </c>
    </row>
    <row r="71" spans="1:37" ht="20.149999999999999" customHeight="1" x14ac:dyDescent="0.2">
      <c r="A71" s="5" t="s">
        <v>253</v>
      </c>
      <c r="B71" s="6" t="s">
        <v>196</v>
      </c>
      <c r="C71" s="7" t="s">
        <v>256</v>
      </c>
      <c r="D71" s="8" t="s">
        <v>257</v>
      </c>
      <c r="E71" s="46"/>
      <c r="F71" s="44"/>
      <c r="G71" s="44"/>
      <c r="H71" s="44"/>
      <c r="I71" s="45"/>
      <c r="J71" s="44" t="s">
        <v>140</v>
      </c>
      <c r="K71" s="44"/>
      <c r="L71" s="45"/>
      <c r="M71" s="45"/>
      <c r="N71" s="45"/>
      <c r="O71" s="100"/>
      <c r="P71" s="53"/>
      <c r="Q71" s="61"/>
      <c r="R71" s="21" t="s">
        <v>140</v>
      </c>
      <c r="S71" s="21"/>
      <c r="T71" s="53"/>
      <c r="U71" s="66"/>
      <c r="V71" s="21"/>
      <c r="AA71" s="19" t="s">
        <v>140</v>
      </c>
      <c r="AD71" s="72"/>
    </row>
    <row r="72" spans="1:37" ht="20.149999999999999" customHeight="1" x14ac:dyDescent="0.2">
      <c r="A72" s="5" t="s">
        <v>253</v>
      </c>
      <c r="B72" s="6" t="s">
        <v>196</v>
      </c>
      <c r="C72" s="7" t="s">
        <v>258</v>
      </c>
      <c r="D72" s="9" t="s">
        <v>259</v>
      </c>
      <c r="E72" s="46" t="s">
        <v>140</v>
      </c>
      <c r="F72" s="44" t="s">
        <v>140</v>
      </c>
      <c r="G72" s="44" t="s">
        <v>140</v>
      </c>
      <c r="H72" s="44"/>
      <c r="I72" s="45"/>
      <c r="J72" s="44"/>
      <c r="K72" s="44"/>
      <c r="L72" s="45"/>
      <c r="M72" s="45"/>
      <c r="N72" s="45"/>
      <c r="O72" s="100"/>
      <c r="P72" s="53"/>
      <c r="Q72" s="61"/>
      <c r="R72" s="21" t="s">
        <v>140</v>
      </c>
      <c r="S72" s="21"/>
      <c r="T72" s="53"/>
      <c r="U72" s="66"/>
      <c r="V72" s="21"/>
      <c r="W72" s="19" t="s">
        <v>140</v>
      </c>
      <c r="AD72" s="72"/>
    </row>
    <row r="73" spans="1:37" ht="20.149999999999999" customHeight="1" x14ac:dyDescent="0.2">
      <c r="A73" s="28">
        <f>COUNTIF(A69:A72,"群馬県")</f>
        <v>4</v>
      </c>
      <c r="B73" s="29">
        <f>COUNTIF(B69:B72,"＊")</f>
        <v>3</v>
      </c>
      <c r="C73" s="32"/>
      <c r="D73" s="31" t="s">
        <v>459</v>
      </c>
      <c r="E73" s="48">
        <f t="shared" ref="E73:AK73" si="22">COUNTIF(E69:E72,"○")</f>
        <v>3</v>
      </c>
      <c r="F73" s="48">
        <f t="shared" si="22"/>
        <v>3</v>
      </c>
      <c r="G73" s="48">
        <f t="shared" si="22"/>
        <v>1</v>
      </c>
      <c r="H73" s="48">
        <f t="shared" si="22"/>
        <v>0</v>
      </c>
      <c r="I73" s="48">
        <f t="shared" si="22"/>
        <v>0</v>
      </c>
      <c r="J73" s="48">
        <f t="shared" si="22"/>
        <v>1</v>
      </c>
      <c r="K73" s="48">
        <f t="shared" si="22"/>
        <v>0</v>
      </c>
      <c r="L73" s="48">
        <f t="shared" si="22"/>
        <v>0</v>
      </c>
      <c r="M73" s="48">
        <f t="shared" si="22"/>
        <v>0</v>
      </c>
      <c r="N73" s="48">
        <f t="shared" si="22"/>
        <v>0</v>
      </c>
      <c r="O73" s="48">
        <f t="shared" si="22"/>
        <v>0</v>
      </c>
      <c r="P73" s="48">
        <f t="shared" si="22"/>
        <v>0</v>
      </c>
      <c r="Q73" s="48">
        <f t="shared" si="22"/>
        <v>0</v>
      </c>
      <c r="R73" s="48">
        <f t="shared" si="22"/>
        <v>4</v>
      </c>
      <c r="S73" s="48">
        <f t="shared" si="22"/>
        <v>0</v>
      </c>
      <c r="T73" s="48">
        <f t="shared" si="22"/>
        <v>0</v>
      </c>
      <c r="U73" s="48">
        <f t="shared" si="22"/>
        <v>0</v>
      </c>
      <c r="V73" s="48">
        <f t="shared" si="22"/>
        <v>0</v>
      </c>
      <c r="W73" s="48">
        <f t="shared" si="22"/>
        <v>2</v>
      </c>
      <c r="X73" s="48">
        <f t="shared" si="22"/>
        <v>0</v>
      </c>
      <c r="Y73" s="48">
        <f t="shared" si="22"/>
        <v>0</v>
      </c>
      <c r="Z73" s="48">
        <f t="shared" si="22"/>
        <v>0</v>
      </c>
      <c r="AA73" s="48">
        <f t="shared" si="22"/>
        <v>1</v>
      </c>
      <c r="AB73" s="48">
        <f t="shared" si="22"/>
        <v>0</v>
      </c>
      <c r="AC73" s="48">
        <f t="shared" si="22"/>
        <v>0</v>
      </c>
      <c r="AD73" s="48">
        <f t="shared" si="22"/>
        <v>0</v>
      </c>
      <c r="AE73" s="48">
        <f t="shared" si="22"/>
        <v>1</v>
      </c>
      <c r="AF73" s="48">
        <f t="shared" si="22"/>
        <v>0</v>
      </c>
      <c r="AG73" s="48">
        <f t="shared" si="22"/>
        <v>0</v>
      </c>
      <c r="AH73" s="48">
        <f t="shared" si="22"/>
        <v>0</v>
      </c>
      <c r="AI73" s="48">
        <f t="shared" si="22"/>
        <v>0</v>
      </c>
      <c r="AJ73" s="48">
        <f t="shared" si="22"/>
        <v>0</v>
      </c>
      <c r="AK73" s="48">
        <f t="shared" si="22"/>
        <v>0</v>
      </c>
    </row>
    <row r="74" spans="1:37" ht="20.149999999999999" customHeight="1" x14ac:dyDescent="0.2">
      <c r="A74" s="5" t="s">
        <v>260</v>
      </c>
      <c r="B74" s="6" t="s">
        <v>164</v>
      </c>
      <c r="C74" s="7" t="s">
        <v>261</v>
      </c>
      <c r="D74" s="84" t="s">
        <v>624</v>
      </c>
      <c r="E74" s="46"/>
      <c r="F74" s="44"/>
      <c r="G74" s="44"/>
      <c r="H74" s="44"/>
      <c r="I74" s="45"/>
      <c r="J74" s="44"/>
      <c r="K74" s="44" t="s">
        <v>623</v>
      </c>
      <c r="L74" s="44" t="s">
        <v>630</v>
      </c>
      <c r="M74" s="44" t="s">
        <v>630</v>
      </c>
      <c r="N74" s="44" t="s">
        <v>630</v>
      </c>
      <c r="O74" s="100"/>
      <c r="P74" s="53"/>
      <c r="Q74" s="61"/>
      <c r="R74" s="21" t="s">
        <v>140</v>
      </c>
      <c r="S74" s="21"/>
      <c r="T74" s="53"/>
      <c r="U74" s="66"/>
      <c r="V74" s="21"/>
      <c r="AC74" s="19" t="s">
        <v>633</v>
      </c>
      <c r="AD74" s="72"/>
    </row>
    <row r="75" spans="1:37" ht="20.149999999999999" customHeight="1" x14ac:dyDescent="0.2">
      <c r="A75" s="5" t="s">
        <v>260</v>
      </c>
      <c r="B75" s="6" t="s">
        <v>219</v>
      </c>
      <c r="C75" s="7" t="s">
        <v>262</v>
      </c>
      <c r="D75" s="8" t="s">
        <v>263</v>
      </c>
      <c r="E75" s="46" t="s">
        <v>140</v>
      </c>
      <c r="F75" s="44" t="s">
        <v>140</v>
      </c>
      <c r="G75" s="44"/>
      <c r="H75" s="44"/>
      <c r="I75" s="45"/>
      <c r="J75" s="44"/>
      <c r="K75" s="44"/>
      <c r="L75" s="45"/>
      <c r="M75" s="45"/>
      <c r="N75" s="45"/>
      <c r="O75" s="100"/>
      <c r="P75" s="53"/>
      <c r="Q75" s="61"/>
      <c r="R75" s="21" t="s">
        <v>140</v>
      </c>
      <c r="S75" s="21"/>
      <c r="T75" s="53"/>
      <c r="U75" s="66"/>
      <c r="V75" s="21"/>
      <c r="W75" s="19" t="s">
        <v>140</v>
      </c>
      <c r="AD75" s="72"/>
    </row>
    <row r="76" spans="1:37" ht="20.149999999999999" customHeight="1" x14ac:dyDescent="0.2">
      <c r="A76" s="5" t="s">
        <v>260</v>
      </c>
      <c r="B76" s="6" t="s">
        <v>152</v>
      </c>
      <c r="C76" s="7" t="s">
        <v>264</v>
      </c>
      <c r="D76" s="8" t="s">
        <v>807</v>
      </c>
      <c r="E76" s="46" t="s">
        <v>140</v>
      </c>
      <c r="F76" s="44" t="s">
        <v>140</v>
      </c>
      <c r="G76" s="44"/>
      <c r="H76" s="44"/>
      <c r="I76" s="45"/>
      <c r="J76" s="44"/>
      <c r="K76" s="44"/>
      <c r="L76" s="45"/>
      <c r="M76" s="45"/>
      <c r="N76" s="45"/>
      <c r="O76" s="100"/>
      <c r="P76" s="53"/>
      <c r="Q76" s="61"/>
      <c r="R76" s="21" t="s">
        <v>140</v>
      </c>
      <c r="S76" s="21"/>
      <c r="T76" s="53"/>
      <c r="U76" s="66"/>
      <c r="V76" s="21"/>
      <c r="W76" s="19" t="s">
        <v>140</v>
      </c>
      <c r="AD76" s="72"/>
    </row>
    <row r="77" spans="1:37" ht="20.149999999999999" customHeight="1" x14ac:dyDescent="0.2">
      <c r="A77" s="5" t="s">
        <v>260</v>
      </c>
      <c r="B77" s="6" t="s">
        <v>190</v>
      </c>
      <c r="C77" s="7" t="s">
        <v>265</v>
      </c>
      <c r="D77" s="9" t="s">
        <v>266</v>
      </c>
      <c r="E77" s="46"/>
      <c r="F77" s="44"/>
      <c r="G77" s="44"/>
      <c r="H77" s="44"/>
      <c r="I77" s="45"/>
      <c r="J77" s="44" t="s">
        <v>140</v>
      </c>
      <c r="K77" s="44"/>
      <c r="L77" s="45"/>
      <c r="M77" s="45"/>
      <c r="N77" s="45"/>
      <c r="O77" s="100"/>
      <c r="P77" s="53"/>
      <c r="Q77" s="61" t="s">
        <v>140</v>
      </c>
      <c r="R77" s="21"/>
      <c r="S77" s="21"/>
      <c r="T77" s="53"/>
      <c r="U77" s="66"/>
      <c r="V77" s="21"/>
      <c r="Z77" s="19" t="s">
        <v>140</v>
      </c>
      <c r="AD77" s="72"/>
    </row>
    <row r="78" spans="1:37" ht="20.149999999999999" customHeight="1" x14ac:dyDescent="0.2">
      <c r="A78" s="5" t="s">
        <v>260</v>
      </c>
      <c r="B78" s="6" t="s">
        <v>219</v>
      </c>
      <c r="C78" s="7" t="s">
        <v>267</v>
      </c>
      <c r="D78" s="84" t="s">
        <v>710</v>
      </c>
      <c r="E78" s="46"/>
      <c r="F78" s="44"/>
      <c r="G78" s="44"/>
      <c r="H78" s="44"/>
      <c r="I78" s="45"/>
      <c r="J78" s="44" t="s">
        <v>140</v>
      </c>
      <c r="K78" s="44"/>
      <c r="L78" s="45"/>
      <c r="M78" s="45"/>
      <c r="N78" s="45"/>
      <c r="O78" s="100"/>
      <c r="P78" s="53"/>
      <c r="Q78" s="61"/>
      <c r="R78" s="21" t="s">
        <v>140</v>
      </c>
      <c r="S78" s="21"/>
      <c r="T78" s="53"/>
      <c r="U78" s="66"/>
      <c r="V78" s="21"/>
      <c r="AA78" s="19" t="s">
        <v>140</v>
      </c>
      <c r="AD78" s="72"/>
    </row>
    <row r="79" spans="1:37" ht="20.149999999999999" customHeight="1" x14ac:dyDescent="0.2">
      <c r="A79" s="5" t="s">
        <v>260</v>
      </c>
      <c r="B79" s="6" t="s">
        <v>268</v>
      </c>
      <c r="C79" s="7" t="s">
        <v>269</v>
      </c>
      <c r="D79" s="8" t="s">
        <v>270</v>
      </c>
      <c r="E79" s="46"/>
      <c r="F79" s="44"/>
      <c r="G79" s="44"/>
      <c r="H79" s="44"/>
      <c r="I79" s="45"/>
      <c r="J79" s="44" t="s">
        <v>140</v>
      </c>
      <c r="K79" s="44"/>
      <c r="L79" s="45"/>
      <c r="M79" s="45"/>
      <c r="N79" s="45"/>
      <c r="O79" s="100"/>
      <c r="P79" s="53"/>
      <c r="Q79" s="21" t="s">
        <v>140</v>
      </c>
      <c r="R79" s="21"/>
      <c r="S79" s="21"/>
      <c r="T79" s="53"/>
      <c r="U79" s="66"/>
      <c r="V79" s="21"/>
      <c r="Z79" s="19" t="s">
        <v>140</v>
      </c>
      <c r="AD79" s="72"/>
    </row>
    <row r="80" spans="1:37" ht="20.149999999999999" customHeight="1" x14ac:dyDescent="0.2">
      <c r="A80" s="5" t="s">
        <v>260</v>
      </c>
      <c r="B80" s="6" t="s">
        <v>161</v>
      </c>
      <c r="C80" s="7" t="s">
        <v>271</v>
      </c>
      <c r="D80" s="8" t="s">
        <v>272</v>
      </c>
      <c r="E80" s="46"/>
      <c r="F80" s="44"/>
      <c r="G80" s="44"/>
      <c r="H80" s="44"/>
      <c r="I80" s="45"/>
      <c r="J80" s="44" t="s">
        <v>140</v>
      </c>
      <c r="K80" s="44"/>
      <c r="L80" s="45"/>
      <c r="M80" s="45"/>
      <c r="N80" s="45"/>
      <c r="O80" s="100"/>
      <c r="P80" s="53"/>
      <c r="Q80" s="61"/>
      <c r="R80" s="21" t="s">
        <v>140</v>
      </c>
      <c r="S80" s="21"/>
      <c r="T80" s="53"/>
      <c r="U80" s="66"/>
      <c r="V80" s="21"/>
      <c r="AA80" s="19" t="s">
        <v>140</v>
      </c>
      <c r="AD80" s="72"/>
    </row>
    <row r="81" spans="1:37" ht="20.149999999999999" customHeight="1" x14ac:dyDescent="0.2">
      <c r="A81" s="163" t="s">
        <v>260</v>
      </c>
      <c r="B81" s="164" t="s">
        <v>178</v>
      </c>
      <c r="C81" s="165" t="s">
        <v>508</v>
      </c>
      <c r="D81" s="166" t="s">
        <v>509</v>
      </c>
      <c r="E81" s="46"/>
      <c r="F81" s="85"/>
      <c r="G81" s="85"/>
      <c r="H81" s="85"/>
      <c r="I81" s="86"/>
      <c r="J81" s="85" t="s">
        <v>140</v>
      </c>
      <c r="K81" s="85"/>
      <c r="L81" s="86"/>
      <c r="M81" s="86"/>
      <c r="N81" s="86"/>
      <c r="O81" s="101"/>
      <c r="P81" s="53"/>
      <c r="Q81" s="61" t="s">
        <v>140</v>
      </c>
      <c r="R81" s="21"/>
      <c r="S81" s="21"/>
      <c r="T81" s="53"/>
      <c r="U81" s="66"/>
      <c r="V81" s="21"/>
      <c r="AD81" s="72"/>
      <c r="AH81" s="19" t="s">
        <v>140</v>
      </c>
    </row>
    <row r="82" spans="1:37" ht="20.149999999999999" customHeight="1" x14ac:dyDescent="0.2">
      <c r="A82" s="5" t="s">
        <v>260</v>
      </c>
      <c r="B82" s="95" t="s">
        <v>637</v>
      </c>
      <c r="C82" s="7"/>
      <c r="D82" s="84" t="s">
        <v>635</v>
      </c>
      <c r="E82" s="94" t="s">
        <v>636</v>
      </c>
      <c r="F82" s="85" t="s">
        <v>636</v>
      </c>
      <c r="G82" s="85"/>
      <c r="H82" s="85"/>
      <c r="I82" s="86"/>
      <c r="J82" s="85"/>
      <c r="K82" s="85"/>
      <c r="L82" s="86"/>
      <c r="M82" s="86"/>
      <c r="N82" s="86"/>
      <c r="O82" s="101"/>
      <c r="P82" s="53"/>
      <c r="Q82" s="61"/>
      <c r="R82" s="21" t="s">
        <v>636</v>
      </c>
      <c r="S82" s="21"/>
      <c r="T82" s="53"/>
      <c r="U82" s="66"/>
      <c r="V82" s="21"/>
      <c r="W82" s="19" t="s">
        <v>636</v>
      </c>
      <c r="AD82" s="72"/>
    </row>
    <row r="83" spans="1:37" ht="20.149999999999999" customHeight="1" x14ac:dyDescent="0.2">
      <c r="A83" s="163" t="s">
        <v>260</v>
      </c>
      <c r="B83" s="169" t="s">
        <v>178</v>
      </c>
      <c r="C83" s="165"/>
      <c r="D83" s="167" t="s">
        <v>770</v>
      </c>
      <c r="E83" s="94"/>
      <c r="F83" s="85"/>
      <c r="G83" s="85"/>
      <c r="H83" s="85"/>
      <c r="I83" s="86"/>
      <c r="J83" s="85" t="s">
        <v>769</v>
      </c>
      <c r="K83" s="85"/>
      <c r="L83" s="86"/>
      <c r="M83" s="86"/>
      <c r="N83" s="86"/>
      <c r="O83" s="101"/>
      <c r="P83" s="53"/>
      <c r="Q83" s="61"/>
      <c r="R83" s="21" t="s">
        <v>769</v>
      </c>
      <c r="S83" s="21"/>
      <c r="T83" s="53"/>
      <c r="U83" s="66"/>
      <c r="V83" s="21"/>
      <c r="AI83" s="19" t="s">
        <v>769</v>
      </c>
    </row>
    <row r="84" spans="1:37" ht="20.149999999999999" customHeight="1" x14ac:dyDescent="0.2">
      <c r="A84" s="28">
        <f>COUNTIF(A74:A83,"埼玉県")</f>
        <v>10</v>
      </c>
      <c r="B84" s="29">
        <f>COUNTIF(B74:B83,"＊")</f>
        <v>8</v>
      </c>
      <c r="C84" s="32"/>
      <c r="D84" s="34" t="s">
        <v>460</v>
      </c>
      <c r="E84" s="48">
        <f t="shared" ref="E84:AK84" si="23">COUNTIF(E74:E83,"○")</f>
        <v>3</v>
      </c>
      <c r="F84" s="48">
        <f t="shared" si="23"/>
        <v>3</v>
      </c>
      <c r="G84" s="48">
        <f t="shared" si="23"/>
        <v>0</v>
      </c>
      <c r="H84" s="48">
        <f t="shared" si="23"/>
        <v>0</v>
      </c>
      <c r="I84" s="48">
        <f t="shared" si="23"/>
        <v>0</v>
      </c>
      <c r="J84" s="48">
        <f t="shared" si="23"/>
        <v>6</v>
      </c>
      <c r="K84" s="48">
        <f t="shared" si="23"/>
        <v>1</v>
      </c>
      <c r="L84" s="48">
        <f t="shared" si="23"/>
        <v>1</v>
      </c>
      <c r="M84" s="48">
        <f t="shared" si="23"/>
        <v>1</v>
      </c>
      <c r="N84" s="48">
        <f t="shared" si="23"/>
        <v>1</v>
      </c>
      <c r="O84" s="48">
        <f t="shared" si="23"/>
        <v>0</v>
      </c>
      <c r="P84" s="48">
        <f t="shared" si="23"/>
        <v>0</v>
      </c>
      <c r="Q84" s="48">
        <f t="shared" si="23"/>
        <v>3</v>
      </c>
      <c r="R84" s="48">
        <f t="shared" si="23"/>
        <v>7</v>
      </c>
      <c r="S84" s="48">
        <f t="shared" si="23"/>
        <v>0</v>
      </c>
      <c r="T84" s="48">
        <f t="shared" si="23"/>
        <v>0</v>
      </c>
      <c r="U84" s="48">
        <f t="shared" si="23"/>
        <v>0</v>
      </c>
      <c r="V84" s="48">
        <f t="shared" si="23"/>
        <v>0</v>
      </c>
      <c r="W84" s="48">
        <f t="shared" si="23"/>
        <v>3</v>
      </c>
      <c r="X84" s="48">
        <f t="shared" si="23"/>
        <v>0</v>
      </c>
      <c r="Y84" s="48">
        <f t="shared" si="23"/>
        <v>0</v>
      </c>
      <c r="Z84" s="48">
        <f t="shared" si="23"/>
        <v>2</v>
      </c>
      <c r="AA84" s="48">
        <f t="shared" si="23"/>
        <v>2</v>
      </c>
      <c r="AB84" s="48">
        <f t="shared" si="23"/>
        <v>0</v>
      </c>
      <c r="AC84" s="48">
        <f t="shared" si="23"/>
        <v>1</v>
      </c>
      <c r="AD84" s="48">
        <f t="shared" si="23"/>
        <v>0</v>
      </c>
      <c r="AE84" s="48">
        <f t="shared" si="23"/>
        <v>0</v>
      </c>
      <c r="AF84" s="48">
        <f t="shared" si="23"/>
        <v>0</v>
      </c>
      <c r="AG84" s="48">
        <f t="shared" si="23"/>
        <v>0</v>
      </c>
      <c r="AH84" s="48">
        <f t="shared" si="23"/>
        <v>1</v>
      </c>
      <c r="AI84" s="48">
        <f t="shared" si="23"/>
        <v>1</v>
      </c>
      <c r="AJ84" s="48">
        <f t="shared" si="23"/>
        <v>0</v>
      </c>
      <c r="AK84" s="48">
        <f t="shared" si="23"/>
        <v>0</v>
      </c>
    </row>
    <row r="85" spans="1:37" ht="20.149999999999999" customHeight="1" x14ac:dyDescent="0.2">
      <c r="A85" s="5" t="s">
        <v>273</v>
      </c>
      <c r="B85" s="6" t="s">
        <v>196</v>
      </c>
      <c r="C85" s="7" t="s">
        <v>274</v>
      </c>
      <c r="D85" s="8" t="s">
        <v>275</v>
      </c>
      <c r="E85" s="46" t="s">
        <v>140</v>
      </c>
      <c r="F85" s="44" t="s">
        <v>140</v>
      </c>
      <c r="G85" s="44"/>
      <c r="H85" s="44"/>
      <c r="I85" s="45"/>
      <c r="J85" s="44"/>
      <c r="K85" s="44"/>
      <c r="L85" s="45"/>
      <c r="M85" s="45"/>
      <c r="N85" s="45"/>
      <c r="O85" s="100"/>
      <c r="P85" s="53"/>
      <c r="Q85" s="61"/>
      <c r="R85" s="21" t="s">
        <v>140</v>
      </c>
      <c r="S85" s="21"/>
      <c r="T85" s="53"/>
      <c r="U85" s="66"/>
      <c r="W85" s="19" t="s">
        <v>140</v>
      </c>
      <c r="AD85" s="72"/>
    </row>
    <row r="86" spans="1:37" ht="20.149999999999999" customHeight="1" x14ac:dyDescent="0.2">
      <c r="A86" s="5" t="s">
        <v>273</v>
      </c>
      <c r="B86" s="6" t="s">
        <v>196</v>
      </c>
      <c r="C86" s="7" t="s">
        <v>276</v>
      </c>
      <c r="D86" s="9" t="s">
        <v>277</v>
      </c>
      <c r="E86" s="46" t="s">
        <v>140</v>
      </c>
      <c r="F86" s="44" t="s">
        <v>140</v>
      </c>
      <c r="G86" s="44"/>
      <c r="H86" s="44"/>
      <c r="I86" s="45"/>
      <c r="J86" s="44"/>
      <c r="K86" s="44"/>
      <c r="L86" s="45"/>
      <c r="M86" s="45"/>
      <c r="N86" s="45"/>
      <c r="O86" s="100"/>
      <c r="P86" s="53"/>
      <c r="Q86" s="61"/>
      <c r="R86" s="21" t="s">
        <v>140</v>
      </c>
      <c r="S86" s="21"/>
      <c r="T86" s="53"/>
      <c r="U86" s="66"/>
      <c r="W86" s="19" t="s">
        <v>140</v>
      </c>
      <c r="AD86" s="72"/>
    </row>
    <row r="87" spans="1:37" ht="20.149999999999999" customHeight="1" x14ac:dyDescent="0.2">
      <c r="A87" s="163" t="s">
        <v>273</v>
      </c>
      <c r="B87" s="164" t="s">
        <v>178</v>
      </c>
      <c r="C87" s="165" t="s">
        <v>278</v>
      </c>
      <c r="D87" s="168" t="s">
        <v>279</v>
      </c>
      <c r="E87" s="46"/>
      <c r="F87" s="44"/>
      <c r="G87" s="44"/>
      <c r="H87" s="44"/>
      <c r="I87" s="45"/>
      <c r="J87" s="44" t="s">
        <v>140</v>
      </c>
      <c r="K87" s="44"/>
      <c r="L87" s="45"/>
      <c r="M87" s="45"/>
      <c r="N87" s="45"/>
      <c r="O87" s="100"/>
      <c r="P87" s="53"/>
      <c r="Q87" s="61" t="s">
        <v>140</v>
      </c>
      <c r="R87" s="21"/>
      <c r="S87" s="21"/>
      <c r="T87" s="53"/>
      <c r="U87" s="66"/>
      <c r="AD87" s="72"/>
      <c r="AH87" s="19" t="s">
        <v>140</v>
      </c>
    </row>
    <row r="88" spans="1:37" ht="20.149999999999999" customHeight="1" x14ac:dyDescent="0.2">
      <c r="A88" s="5" t="s">
        <v>273</v>
      </c>
      <c r="B88" s="6" t="s">
        <v>196</v>
      </c>
      <c r="C88" s="7" t="s">
        <v>280</v>
      </c>
      <c r="D88" s="8" t="s">
        <v>281</v>
      </c>
      <c r="E88" s="46"/>
      <c r="F88" s="44"/>
      <c r="G88" s="44"/>
      <c r="H88" s="44"/>
      <c r="I88" s="45"/>
      <c r="J88" s="44" t="s">
        <v>140</v>
      </c>
      <c r="K88" s="44"/>
      <c r="L88" s="45"/>
      <c r="M88" s="45"/>
      <c r="N88" s="45"/>
      <c r="O88" s="100"/>
      <c r="P88" s="53"/>
      <c r="Q88" s="61"/>
      <c r="R88" s="21" t="s">
        <v>140</v>
      </c>
      <c r="S88" s="21"/>
      <c r="T88" s="53"/>
      <c r="U88" s="66"/>
      <c r="AA88" s="19" t="s">
        <v>140</v>
      </c>
      <c r="AD88" s="72"/>
    </row>
    <row r="89" spans="1:37" ht="20.149999999999999" customHeight="1" x14ac:dyDescent="0.2">
      <c r="A89" s="10" t="s">
        <v>273</v>
      </c>
      <c r="B89" s="11" t="s">
        <v>178</v>
      </c>
      <c r="C89" s="12" t="s">
        <v>282</v>
      </c>
      <c r="D89" s="91" t="s">
        <v>711</v>
      </c>
      <c r="E89" s="46"/>
      <c r="F89" s="44"/>
      <c r="G89" s="44"/>
      <c r="H89" s="44"/>
      <c r="I89" s="45"/>
      <c r="J89" s="44" t="s">
        <v>140</v>
      </c>
      <c r="K89" s="44"/>
      <c r="L89" s="45"/>
      <c r="M89" s="45"/>
      <c r="N89" s="45"/>
      <c r="O89" s="100"/>
      <c r="P89" s="53"/>
      <c r="Q89" s="61" t="s">
        <v>140</v>
      </c>
      <c r="R89" s="21"/>
      <c r="S89" s="21"/>
      <c r="T89" s="53"/>
      <c r="U89" s="66"/>
      <c r="AD89" s="72"/>
      <c r="AH89" s="19" t="s">
        <v>516</v>
      </c>
    </row>
    <row r="90" spans="1:37" ht="20.149999999999999" customHeight="1" x14ac:dyDescent="0.2">
      <c r="A90" s="5" t="s">
        <v>273</v>
      </c>
      <c r="B90" s="6" t="s">
        <v>11</v>
      </c>
      <c r="C90" s="7" t="s">
        <v>283</v>
      </c>
      <c r="D90" s="84" t="s">
        <v>778</v>
      </c>
      <c r="E90" s="46" t="s">
        <v>137</v>
      </c>
      <c r="F90" s="44"/>
      <c r="G90" s="44" t="s">
        <v>137</v>
      </c>
      <c r="H90" s="44"/>
      <c r="I90" s="45"/>
      <c r="J90" s="44"/>
      <c r="K90" s="44"/>
      <c r="L90" s="45"/>
      <c r="M90" s="45"/>
      <c r="N90" s="45"/>
      <c r="O90" s="100"/>
      <c r="P90" s="53"/>
      <c r="Q90" s="61"/>
      <c r="R90" s="21" t="s">
        <v>137</v>
      </c>
      <c r="S90" s="21"/>
      <c r="T90" s="53"/>
      <c r="U90" s="66"/>
      <c r="W90" s="19" t="s">
        <v>137</v>
      </c>
      <c r="AD90" s="72"/>
    </row>
    <row r="91" spans="1:37" ht="20.149999999999999" customHeight="1" x14ac:dyDescent="0.2">
      <c r="A91" s="5" t="s">
        <v>273</v>
      </c>
      <c r="B91" s="6" t="s">
        <v>11</v>
      </c>
      <c r="C91" s="7" t="s">
        <v>283</v>
      </c>
      <c r="D91" s="84" t="s">
        <v>787</v>
      </c>
      <c r="E91" s="46" t="s">
        <v>140</v>
      </c>
      <c r="F91" s="44" t="s">
        <v>137</v>
      </c>
      <c r="G91" s="44"/>
      <c r="H91" s="44"/>
      <c r="I91" s="45"/>
      <c r="J91" s="44"/>
      <c r="K91" s="44"/>
      <c r="L91" s="45"/>
      <c r="M91" s="45"/>
      <c r="N91" s="45"/>
      <c r="O91" s="100"/>
      <c r="P91" s="53"/>
      <c r="Q91" s="61"/>
      <c r="R91" s="21" t="s">
        <v>140</v>
      </c>
      <c r="S91" s="21"/>
      <c r="T91" s="53"/>
      <c r="U91" s="66"/>
      <c r="W91" s="19" t="s">
        <v>137</v>
      </c>
      <c r="AD91" s="72"/>
    </row>
    <row r="92" spans="1:37" ht="20.149999999999999" customHeight="1" x14ac:dyDescent="0.2">
      <c r="A92" s="28">
        <f>COUNTIF(A85:A91,"千葉県")</f>
        <v>7</v>
      </c>
      <c r="B92" s="29">
        <f>COUNTIF(B85:B91,"＊")</f>
        <v>5</v>
      </c>
      <c r="C92" s="32"/>
      <c r="D92" s="34" t="s">
        <v>461</v>
      </c>
      <c r="E92" s="48">
        <f t="shared" ref="E92:T92" si="24">COUNTIF(E85:E91,"○")</f>
        <v>4</v>
      </c>
      <c r="F92" s="48">
        <f t="shared" si="24"/>
        <v>3</v>
      </c>
      <c r="G92" s="48">
        <f t="shared" si="24"/>
        <v>1</v>
      </c>
      <c r="H92" s="48">
        <f t="shared" si="24"/>
        <v>0</v>
      </c>
      <c r="I92" s="48">
        <f t="shared" si="24"/>
        <v>0</v>
      </c>
      <c r="J92" s="48">
        <f t="shared" si="24"/>
        <v>3</v>
      </c>
      <c r="K92" s="48">
        <f t="shared" si="24"/>
        <v>0</v>
      </c>
      <c r="L92" s="48">
        <f t="shared" si="24"/>
        <v>0</v>
      </c>
      <c r="M92" s="48">
        <f t="shared" si="24"/>
        <v>0</v>
      </c>
      <c r="N92" s="48">
        <f t="shared" si="24"/>
        <v>0</v>
      </c>
      <c r="O92" s="48">
        <f t="shared" si="24"/>
        <v>0</v>
      </c>
      <c r="P92" s="54">
        <f t="shared" si="24"/>
        <v>0</v>
      </c>
      <c r="Q92" s="58">
        <f t="shared" si="24"/>
        <v>2</v>
      </c>
      <c r="R92" s="48">
        <f t="shared" si="24"/>
        <v>5</v>
      </c>
      <c r="S92" s="48">
        <f t="shared" si="24"/>
        <v>0</v>
      </c>
      <c r="T92" s="54">
        <f t="shared" si="24"/>
        <v>0</v>
      </c>
      <c r="U92" s="68"/>
      <c r="V92" s="48">
        <f t="shared" ref="V92:AK92" si="25">COUNTIF(V85:V91,"○")</f>
        <v>0</v>
      </c>
      <c r="W92" s="48">
        <f t="shared" si="25"/>
        <v>4</v>
      </c>
      <c r="X92" s="48">
        <f t="shared" si="25"/>
        <v>0</v>
      </c>
      <c r="Y92" s="48">
        <f t="shared" si="25"/>
        <v>0</v>
      </c>
      <c r="Z92" s="48">
        <f t="shared" si="25"/>
        <v>0</v>
      </c>
      <c r="AA92" s="48">
        <f t="shared" si="25"/>
        <v>1</v>
      </c>
      <c r="AB92" s="48">
        <f t="shared" si="25"/>
        <v>0</v>
      </c>
      <c r="AC92" s="54">
        <f t="shared" si="25"/>
        <v>0</v>
      </c>
      <c r="AD92" s="73">
        <f t="shared" si="25"/>
        <v>0</v>
      </c>
      <c r="AE92" s="48">
        <f t="shared" si="25"/>
        <v>0</v>
      </c>
      <c r="AF92" s="48">
        <f t="shared" si="25"/>
        <v>0</v>
      </c>
      <c r="AG92" s="48">
        <f t="shared" si="25"/>
        <v>0</v>
      </c>
      <c r="AH92" s="48">
        <f t="shared" si="25"/>
        <v>2</v>
      </c>
      <c r="AI92" s="48">
        <f t="shared" si="25"/>
        <v>0</v>
      </c>
      <c r="AJ92" s="48">
        <f t="shared" si="25"/>
        <v>0</v>
      </c>
      <c r="AK92" s="48">
        <f t="shared" si="25"/>
        <v>0</v>
      </c>
    </row>
    <row r="93" spans="1:37" ht="20.149999999999999" customHeight="1" x14ac:dyDescent="0.2">
      <c r="A93" s="5" t="s">
        <v>284</v>
      </c>
      <c r="B93" s="6" t="s">
        <v>186</v>
      </c>
      <c r="C93" s="7" t="s">
        <v>285</v>
      </c>
      <c r="D93" s="84" t="s">
        <v>712</v>
      </c>
      <c r="E93" s="46" t="s">
        <v>140</v>
      </c>
      <c r="F93" s="44" t="s">
        <v>140</v>
      </c>
      <c r="G93" s="44"/>
      <c r="H93" s="44"/>
      <c r="I93" s="45"/>
      <c r="J93" s="44"/>
      <c r="K93" s="44"/>
      <c r="L93" s="45"/>
      <c r="M93" s="45"/>
      <c r="N93" s="45"/>
      <c r="O93" s="100"/>
      <c r="P93" s="53"/>
      <c r="Q93" s="61"/>
      <c r="R93" s="21" t="s">
        <v>140</v>
      </c>
      <c r="S93" s="21"/>
      <c r="T93" s="53"/>
      <c r="U93" s="66"/>
      <c r="V93" s="21"/>
      <c r="W93" s="19" t="s">
        <v>140</v>
      </c>
      <c r="AD93" s="72"/>
    </row>
    <row r="94" spans="1:37" ht="20.149999999999999" customHeight="1" x14ac:dyDescent="0.2">
      <c r="A94" s="5" t="s">
        <v>284</v>
      </c>
      <c r="B94" s="6" t="s">
        <v>152</v>
      </c>
      <c r="C94" s="7" t="s">
        <v>286</v>
      </c>
      <c r="D94" s="89" t="s">
        <v>824</v>
      </c>
      <c r="E94" s="46" t="s">
        <v>140</v>
      </c>
      <c r="F94" s="44" t="s">
        <v>140</v>
      </c>
      <c r="G94" s="44"/>
      <c r="H94" s="44"/>
      <c r="I94" s="45"/>
      <c r="J94" s="44"/>
      <c r="K94" s="44"/>
      <c r="L94" s="45"/>
      <c r="M94" s="45"/>
      <c r="N94" s="45"/>
      <c r="O94" s="100"/>
      <c r="P94" s="53"/>
      <c r="Q94" s="61"/>
      <c r="R94" s="21" t="s">
        <v>140</v>
      </c>
      <c r="S94" s="21"/>
      <c r="T94" s="53"/>
      <c r="U94" s="66"/>
      <c r="V94" s="21"/>
      <c r="W94" s="19" t="s">
        <v>140</v>
      </c>
      <c r="AD94" s="72"/>
    </row>
    <row r="95" spans="1:37" ht="20.149999999999999" customHeight="1" x14ac:dyDescent="0.2">
      <c r="A95" s="5" t="s">
        <v>284</v>
      </c>
      <c r="B95" s="6" t="s">
        <v>242</v>
      </c>
      <c r="C95" s="7" t="s">
        <v>287</v>
      </c>
      <c r="D95" s="84" t="s">
        <v>713</v>
      </c>
      <c r="E95" s="46" t="s">
        <v>140</v>
      </c>
      <c r="F95" s="44" t="s">
        <v>140</v>
      </c>
      <c r="G95" s="44"/>
      <c r="H95" s="44"/>
      <c r="I95" s="45"/>
      <c r="J95" s="44"/>
      <c r="K95" s="44"/>
      <c r="L95" s="45"/>
      <c r="M95" s="45"/>
      <c r="N95" s="45"/>
      <c r="O95" s="100"/>
      <c r="P95" s="53"/>
      <c r="Q95" s="61"/>
      <c r="R95" s="21" t="s">
        <v>140</v>
      </c>
      <c r="S95" s="21"/>
      <c r="T95" s="53"/>
      <c r="U95" s="66"/>
      <c r="V95" s="21"/>
      <c r="W95" s="19" t="s">
        <v>140</v>
      </c>
      <c r="AD95" s="72"/>
    </row>
    <row r="96" spans="1:37" ht="20.149999999999999" customHeight="1" x14ac:dyDescent="0.2">
      <c r="A96" s="5" t="s">
        <v>284</v>
      </c>
      <c r="B96" s="6" t="s">
        <v>152</v>
      </c>
      <c r="C96" s="7" t="s">
        <v>288</v>
      </c>
      <c r="D96" s="84" t="s">
        <v>714</v>
      </c>
      <c r="E96" s="46" t="s">
        <v>140</v>
      </c>
      <c r="F96" s="44" t="s">
        <v>140</v>
      </c>
      <c r="G96" s="44" t="s">
        <v>140</v>
      </c>
      <c r="H96" s="44"/>
      <c r="I96" s="45"/>
      <c r="J96" s="44"/>
      <c r="K96" s="44"/>
      <c r="L96" s="45"/>
      <c r="M96" s="45"/>
      <c r="N96" s="45"/>
      <c r="O96" s="100"/>
      <c r="P96" s="53"/>
      <c r="Q96" s="61"/>
      <c r="R96" s="21" t="s">
        <v>140</v>
      </c>
      <c r="S96" s="21"/>
      <c r="T96" s="53"/>
      <c r="U96" s="66"/>
      <c r="V96" s="21"/>
      <c r="W96" s="19" t="s">
        <v>140</v>
      </c>
      <c r="AD96" s="72"/>
    </row>
    <row r="97" spans="1:34" ht="20.149999999999999" customHeight="1" x14ac:dyDescent="0.2">
      <c r="A97" s="5" t="s">
        <v>284</v>
      </c>
      <c r="B97" s="6" t="s">
        <v>169</v>
      </c>
      <c r="C97" s="7" t="s">
        <v>289</v>
      </c>
      <c r="D97" s="8" t="s">
        <v>290</v>
      </c>
      <c r="E97" s="46" t="s">
        <v>140</v>
      </c>
      <c r="F97" s="44" t="s">
        <v>140</v>
      </c>
      <c r="G97" s="44"/>
      <c r="H97" s="44"/>
      <c r="I97" s="45"/>
      <c r="J97" s="44"/>
      <c r="K97" s="44"/>
      <c r="L97" s="45"/>
      <c r="M97" s="45"/>
      <c r="N97" s="45"/>
      <c r="O97" s="100"/>
      <c r="P97" s="53"/>
      <c r="Q97" s="61"/>
      <c r="R97" s="21" t="s">
        <v>140</v>
      </c>
      <c r="S97" s="21"/>
      <c r="T97" s="53"/>
      <c r="U97" s="66"/>
      <c r="V97" s="21"/>
      <c r="W97" s="19" t="s">
        <v>140</v>
      </c>
      <c r="AD97" s="72"/>
    </row>
    <row r="98" spans="1:34" ht="20.149999999999999" customHeight="1" x14ac:dyDescent="0.2">
      <c r="A98" s="5" t="s">
        <v>284</v>
      </c>
      <c r="B98" s="6" t="s">
        <v>169</v>
      </c>
      <c r="C98" s="7" t="s">
        <v>291</v>
      </c>
      <c r="D98" s="8" t="s">
        <v>292</v>
      </c>
      <c r="E98" s="46" t="s">
        <v>140</v>
      </c>
      <c r="F98" s="44" t="s">
        <v>140</v>
      </c>
      <c r="G98" s="44" t="s">
        <v>140</v>
      </c>
      <c r="H98" s="44"/>
      <c r="I98" s="45"/>
      <c r="J98" s="44"/>
      <c r="K98" s="44"/>
      <c r="L98" s="45"/>
      <c r="M98" s="45"/>
      <c r="N98" s="45"/>
      <c r="O98" s="100"/>
      <c r="P98" s="53"/>
      <c r="Q98" s="61"/>
      <c r="R98" s="21" t="s">
        <v>140</v>
      </c>
      <c r="S98" s="21"/>
      <c r="T98" s="53"/>
      <c r="U98" s="66"/>
      <c r="V98" s="21"/>
      <c r="W98" s="19" t="s">
        <v>140</v>
      </c>
      <c r="AD98" s="72"/>
    </row>
    <row r="99" spans="1:34" ht="20.149999999999999" customHeight="1" x14ac:dyDescent="0.2">
      <c r="A99" s="5" t="s">
        <v>284</v>
      </c>
      <c r="B99" s="6" t="s">
        <v>166</v>
      </c>
      <c r="C99" s="7" t="s">
        <v>293</v>
      </c>
      <c r="D99" s="9" t="s">
        <v>294</v>
      </c>
      <c r="E99" s="46" t="s">
        <v>140</v>
      </c>
      <c r="F99" s="44" t="s">
        <v>140</v>
      </c>
      <c r="G99" s="44" t="s">
        <v>140</v>
      </c>
      <c r="H99" s="44"/>
      <c r="I99" s="45"/>
      <c r="J99" s="44"/>
      <c r="K99" s="44"/>
      <c r="L99" s="45"/>
      <c r="M99" s="45"/>
      <c r="N99" s="45"/>
      <c r="O99" s="100"/>
      <c r="P99" s="53"/>
      <c r="Q99" s="61"/>
      <c r="R99" s="21" t="s">
        <v>140</v>
      </c>
      <c r="S99" s="21"/>
      <c r="T99" s="53"/>
      <c r="U99" s="66"/>
      <c r="V99" s="21"/>
      <c r="W99" s="19" t="s">
        <v>140</v>
      </c>
      <c r="AD99" s="72"/>
    </row>
    <row r="100" spans="1:34" ht="20.149999999999999" customHeight="1" x14ac:dyDescent="0.2">
      <c r="A100" s="5" t="s">
        <v>284</v>
      </c>
      <c r="B100" s="6" t="s">
        <v>152</v>
      </c>
      <c r="C100" s="7" t="s">
        <v>295</v>
      </c>
      <c r="D100" s="8" t="s">
        <v>296</v>
      </c>
      <c r="E100" s="46" t="s">
        <v>140</v>
      </c>
      <c r="F100" s="44" t="s">
        <v>140</v>
      </c>
      <c r="G100" s="44"/>
      <c r="H100" s="44"/>
      <c r="I100" s="45"/>
      <c r="J100" s="44"/>
      <c r="K100" s="44"/>
      <c r="L100" s="45"/>
      <c r="M100" s="45"/>
      <c r="N100" s="45"/>
      <c r="O100" s="100"/>
      <c r="P100" s="53"/>
      <c r="Q100" s="61"/>
      <c r="R100" s="21" t="s">
        <v>140</v>
      </c>
      <c r="S100" s="21"/>
      <c r="T100" s="53"/>
      <c r="U100" s="66"/>
      <c r="V100" s="21"/>
      <c r="W100" s="19" t="s">
        <v>140</v>
      </c>
      <c r="AD100" s="72"/>
    </row>
    <row r="101" spans="1:34" ht="20.149999999999999" customHeight="1" x14ac:dyDescent="0.2">
      <c r="A101" s="5" t="s">
        <v>284</v>
      </c>
      <c r="B101" s="6" t="s">
        <v>233</v>
      </c>
      <c r="C101" s="7" t="s">
        <v>297</v>
      </c>
      <c r="D101" s="89" t="s">
        <v>715</v>
      </c>
      <c r="E101" s="46" t="s">
        <v>140</v>
      </c>
      <c r="F101" s="44" t="s">
        <v>140</v>
      </c>
      <c r="G101" s="44"/>
      <c r="H101" s="44"/>
      <c r="I101" s="45"/>
      <c r="J101" s="44"/>
      <c r="K101" s="44"/>
      <c r="L101" s="45"/>
      <c r="M101" s="45"/>
      <c r="N101" s="45"/>
      <c r="O101" s="100"/>
      <c r="P101" s="53"/>
      <c r="Q101" s="61"/>
      <c r="R101" s="21" t="s">
        <v>140</v>
      </c>
      <c r="S101" s="21"/>
      <c r="T101" s="53"/>
      <c r="U101" s="66"/>
      <c r="V101" s="21"/>
      <c r="W101" s="19" t="s">
        <v>140</v>
      </c>
      <c r="AD101" s="72"/>
    </row>
    <row r="102" spans="1:34" ht="20.149999999999999" customHeight="1" x14ac:dyDescent="0.2">
      <c r="A102" s="5" t="s">
        <v>284</v>
      </c>
      <c r="B102" s="6" t="s">
        <v>152</v>
      </c>
      <c r="C102" s="7" t="s">
        <v>298</v>
      </c>
      <c r="D102" s="84" t="s">
        <v>716</v>
      </c>
      <c r="E102" s="46" t="s">
        <v>140</v>
      </c>
      <c r="F102" s="44" t="s">
        <v>140</v>
      </c>
      <c r="G102" s="44" t="s">
        <v>140</v>
      </c>
      <c r="H102" s="44"/>
      <c r="I102" s="45"/>
      <c r="J102" s="44"/>
      <c r="K102" s="44"/>
      <c r="L102" s="45"/>
      <c r="M102" s="45"/>
      <c r="N102" s="45"/>
      <c r="O102" s="100"/>
      <c r="P102" s="53"/>
      <c r="Q102" s="61"/>
      <c r="R102" s="21" t="s">
        <v>140</v>
      </c>
      <c r="S102" s="21"/>
      <c r="T102" s="53"/>
      <c r="U102" s="66"/>
      <c r="V102" s="21"/>
      <c r="W102" s="19" t="s">
        <v>140</v>
      </c>
      <c r="AD102" s="72"/>
    </row>
    <row r="103" spans="1:34" ht="20.149999999999999" customHeight="1" x14ac:dyDescent="0.2">
      <c r="A103" s="10" t="s">
        <v>284</v>
      </c>
      <c r="B103" s="11" t="s">
        <v>178</v>
      </c>
      <c r="C103" s="12" t="s">
        <v>299</v>
      </c>
      <c r="D103" s="13" t="s">
        <v>300</v>
      </c>
      <c r="E103" s="46"/>
      <c r="F103" s="44"/>
      <c r="G103" s="44"/>
      <c r="H103" s="44"/>
      <c r="I103" s="45"/>
      <c r="J103" s="44" t="s">
        <v>140</v>
      </c>
      <c r="K103" s="44"/>
      <c r="L103" s="45"/>
      <c r="M103" s="45"/>
      <c r="N103" s="45"/>
      <c r="O103" s="100"/>
      <c r="P103" s="53"/>
      <c r="Q103" s="61" t="s">
        <v>140</v>
      </c>
      <c r="R103" s="21"/>
      <c r="S103" s="21"/>
      <c r="T103" s="53"/>
      <c r="U103" s="66"/>
      <c r="V103" s="21"/>
      <c r="AD103" s="72"/>
      <c r="AH103" s="19" t="s">
        <v>140</v>
      </c>
    </row>
    <row r="104" spans="1:34" ht="20.149999999999999" customHeight="1" x14ac:dyDescent="0.2">
      <c r="A104" s="5" t="s">
        <v>284</v>
      </c>
      <c r="B104" s="6" t="s">
        <v>219</v>
      </c>
      <c r="C104" s="7" t="s">
        <v>301</v>
      </c>
      <c r="D104" s="8" t="s">
        <v>302</v>
      </c>
      <c r="E104" s="46" t="s">
        <v>140</v>
      </c>
      <c r="F104" s="44" t="s">
        <v>140</v>
      </c>
      <c r="G104" s="44" t="s">
        <v>140</v>
      </c>
      <c r="H104" s="44"/>
      <c r="I104" s="45"/>
      <c r="J104" s="44"/>
      <c r="K104" s="44"/>
      <c r="L104" s="45"/>
      <c r="M104" s="45"/>
      <c r="N104" s="45"/>
      <c r="O104" s="100"/>
      <c r="P104" s="53"/>
      <c r="Q104" s="61"/>
      <c r="R104" s="21" t="s">
        <v>140</v>
      </c>
      <c r="S104" s="21"/>
      <c r="T104" s="53"/>
      <c r="U104" s="66"/>
      <c r="V104" s="21"/>
      <c r="W104" s="19" t="s">
        <v>140</v>
      </c>
      <c r="AD104" s="72"/>
    </row>
    <row r="105" spans="1:34" ht="20.149999999999999" customHeight="1" x14ac:dyDescent="0.2">
      <c r="A105" s="5" t="s">
        <v>284</v>
      </c>
      <c r="B105" s="6" t="s">
        <v>169</v>
      </c>
      <c r="C105" s="7" t="s">
        <v>303</v>
      </c>
      <c r="D105" s="8" t="s">
        <v>304</v>
      </c>
      <c r="E105" s="46"/>
      <c r="F105" s="44"/>
      <c r="G105" s="44"/>
      <c r="H105" s="44"/>
      <c r="I105" s="45"/>
      <c r="J105" s="44" t="s">
        <v>140</v>
      </c>
      <c r="K105" s="44"/>
      <c r="L105" s="45"/>
      <c r="M105" s="45"/>
      <c r="N105" s="45"/>
      <c r="O105" s="100"/>
      <c r="P105" s="53"/>
      <c r="Q105" s="61"/>
      <c r="R105" s="21" t="s">
        <v>140</v>
      </c>
      <c r="S105" s="21"/>
      <c r="T105" s="53"/>
      <c r="U105" s="66"/>
      <c r="V105" s="21"/>
      <c r="AA105" s="19" t="s">
        <v>137</v>
      </c>
      <c r="AD105" s="72"/>
    </row>
    <row r="106" spans="1:34" ht="20.149999999999999" customHeight="1" x14ac:dyDescent="0.2">
      <c r="A106" s="5" t="s">
        <v>284</v>
      </c>
      <c r="B106" s="6" t="s">
        <v>164</v>
      </c>
      <c r="C106" s="7" t="s">
        <v>305</v>
      </c>
      <c r="D106" s="9" t="s">
        <v>306</v>
      </c>
      <c r="E106" s="46" t="s">
        <v>140</v>
      </c>
      <c r="F106" s="44" t="s">
        <v>140</v>
      </c>
      <c r="G106" s="44" t="s">
        <v>140</v>
      </c>
      <c r="H106" s="44"/>
      <c r="I106" s="45"/>
      <c r="J106" s="44"/>
      <c r="K106" s="44"/>
      <c r="L106" s="45"/>
      <c r="M106" s="45"/>
      <c r="N106" s="45"/>
      <c r="O106" s="100"/>
      <c r="P106" s="53"/>
      <c r="Q106" s="61"/>
      <c r="R106" s="21"/>
      <c r="S106" s="21"/>
      <c r="T106" s="53" t="s">
        <v>140</v>
      </c>
      <c r="U106" s="66"/>
      <c r="V106" s="21"/>
      <c r="W106" s="19" t="s">
        <v>140</v>
      </c>
      <c r="AD106" s="72"/>
    </row>
    <row r="107" spans="1:34" ht="20.149999999999999" customHeight="1" x14ac:dyDescent="0.2">
      <c r="A107" s="5" t="s">
        <v>284</v>
      </c>
      <c r="B107" s="6" t="s">
        <v>152</v>
      </c>
      <c r="C107" s="7" t="s">
        <v>307</v>
      </c>
      <c r="D107" s="84" t="s">
        <v>717</v>
      </c>
      <c r="E107" s="46" t="s">
        <v>140</v>
      </c>
      <c r="F107" s="44" t="s">
        <v>140</v>
      </c>
      <c r="G107" s="44" t="s">
        <v>140</v>
      </c>
      <c r="H107" s="44"/>
      <c r="I107" s="45"/>
      <c r="J107" s="44"/>
      <c r="K107" s="44"/>
      <c r="L107" s="45"/>
      <c r="M107" s="45"/>
      <c r="N107" s="45"/>
      <c r="O107" s="100"/>
      <c r="P107" s="53"/>
      <c r="Q107" s="61"/>
      <c r="R107" s="21" t="s">
        <v>140</v>
      </c>
      <c r="S107" s="21"/>
      <c r="T107" s="53"/>
      <c r="U107" s="66"/>
      <c r="V107" s="21"/>
      <c r="W107" s="19" t="s">
        <v>140</v>
      </c>
      <c r="AD107" s="72"/>
    </row>
    <row r="108" spans="1:34" ht="20.149999999999999" customHeight="1" x14ac:dyDescent="0.2">
      <c r="A108" s="5" t="s">
        <v>284</v>
      </c>
      <c r="B108" s="6" t="s">
        <v>233</v>
      </c>
      <c r="C108" s="7" t="s">
        <v>308</v>
      </c>
      <c r="D108" s="9" t="s">
        <v>309</v>
      </c>
      <c r="E108" s="46" t="s">
        <v>140</v>
      </c>
      <c r="F108" s="44" t="s">
        <v>140</v>
      </c>
      <c r="G108" s="44" t="s">
        <v>140</v>
      </c>
      <c r="H108" s="44"/>
      <c r="I108" s="45"/>
      <c r="J108" s="44"/>
      <c r="K108" s="44"/>
      <c r="L108" s="45"/>
      <c r="M108" s="45"/>
      <c r="N108" s="45"/>
      <c r="O108" s="100"/>
      <c r="P108" s="53"/>
      <c r="Q108" s="61"/>
      <c r="R108" s="21" t="s">
        <v>140</v>
      </c>
      <c r="S108" s="21"/>
      <c r="T108" s="53"/>
      <c r="U108" s="66"/>
      <c r="V108" s="21"/>
      <c r="W108" s="19" t="s">
        <v>140</v>
      </c>
      <c r="AD108" s="72"/>
    </row>
    <row r="109" spans="1:34" ht="20.149999999999999" customHeight="1" x14ac:dyDescent="0.2">
      <c r="A109" s="5" t="s">
        <v>284</v>
      </c>
      <c r="B109" s="6" t="s">
        <v>219</v>
      </c>
      <c r="C109" s="7" t="s">
        <v>310</v>
      </c>
      <c r="D109" s="8" t="s">
        <v>311</v>
      </c>
      <c r="E109" s="46"/>
      <c r="F109" s="44"/>
      <c r="G109" s="44"/>
      <c r="H109" s="44"/>
      <c r="I109" s="45"/>
      <c r="J109" s="46" t="s">
        <v>140</v>
      </c>
      <c r="K109" s="44"/>
      <c r="L109" s="45"/>
      <c r="M109" s="45"/>
      <c r="N109" s="45"/>
      <c r="O109" s="102"/>
      <c r="P109" s="53"/>
      <c r="Q109" s="61"/>
      <c r="R109" s="21" t="s">
        <v>140</v>
      </c>
      <c r="S109" s="21"/>
      <c r="T109" s="53"/>
      <c r="U109" s="66"/>
      <c r="V109" s="21"/>
      <c r="AA109" s="19" t="s">
        <v>559</v>
      </c>
      <c r="AD109" s="72"/>
    </row>
    <row r="110" spans="1:34" ht="20.149999999999999" customHeight="1" x14ac:dyDescent="0.2">
      <c r="A110" s="5" t="s">
        <v>284</v>
      </c>
      <c r="B110" s="6" t="s">
        <v>312</v>
      </c>
      <c r="C110" s="7" t="s">
        <v>313</v>
      </c>
      <c r="D110" s="8" t="s">
        <v>314</v>
      </c>
      <c r="E110" s="46" t="s">
        <v>140</v>
      </c>
      <c r="F110" s="44" t="s">
        <v>140</v>
      </c>
      <c r="G110" s="44"/>
      <c r="H110" s="44"/>
      <c r="I110" s="45"/>
      <c r="J110" s="44"/>
      <c r="K110" s="44"/>
      <c r="L110" s="45"/>
      <c r="M110" s="45"/>
      <c r="N110" s="45"/>
      <c r="O110" s="100"/>
      <c r="P110" s="53"/>
      <c r="Q110" s="61"/>
      <c r="R110" s="21" t="s">
        <v>140</v>
      </c>
      <c r="S110" s="21"/>
      <c r="T110" s="53"/>
      <c r="U110" s="66"/>
      <c r="V110" s="21"/>
      <c r="W110" s="19" t="s">
        <v>140</v>
      </c>
      <c r="AD110" s="72"/>
    </row>
    <row r="111" spans="1:34" ht="20.149999999999999" customHeight="1" x14ac:dyDescent="0.2">
      <c r="A111" s="5" t="s">
        <v>284</v>
      </c>
      <c r="B111" s="6" t="s">
        <v>315</v>
      </c>
      <c r="C111" s="7" t="s">
        <v>316</v>
      </c>
      <c r="D111" s="84" t="s">
        <v>779</v>
      </c>
      <c r="E111" s="46" t="s">
        <v>140</v>
      </c>
      <c r="F111" s="44"/>
      <c r="G111" s="44" t="s">
        <v>140</v>
      </c>
      <c r="H111" s="44"/>
      <c r="I111" s="45"/>
      <c r="J111" s="44"/>
      <c r="K111" s="44"/>
      <c r="L111" s="45"/>
      <c r="M111" s="45"/>
      <c r="N111" s="45"/>
      <c r="O111" s="100"/>
      <c r="P111" s="53"/>
      <c r="Q111" s="61"/>
      <c r="R111" s="21" t="s">
        <v>140</v>
      </c>
      <c r="S111" s="21"/>
      <c r="T111" s="53"/>
      <c r="U111" s="66"/>
      <c r="V111" s="21"/>
      <c r="W111" s="19" t="s">
        <v>140</v>
      </c>
      <c r="AD111" s="72"/>
    </row>
    <row r="112" spans="1:34" ht="20.149999999999999" customHeight="1" x14ac:dyDescent="0.2">
      <c r="A112" s="163" t="s">
        <v>284</v>
      </c>
      <c r="B112" s="164" t="s">
        <v>178</v>
      </c>
      <c r="C112" s="165" t="s">
        <v>462</v>
      </c>
      <c r="D112" s="167" t="s">
        <v>718</v>
      </c>
      <c r="E112" s="46" t="s">
        <v>140</v>
      </c>
      <c r="F112" s="46" t="s">
        <v>140</v>
      </c>
      <c r="G112" s="44"/>
      <c r="H112" s="44"/>
      <c r="I112" s="45"/>
      <c r="J112" s="44"/>
      <c r="K112" s="44"/>
      <c r="L112" s="45"/>
      <c r="M112" s="45"/>
      <c r="N112" s="45"/>
      <c r="O112" s="100"/>
      <c r="P112" s="53"/>
      <c r="Q112" s="61" t="s">
        <v>140</v>
      </c>
      <c r="R112" s="21"/>
      <c r="S112" s="21"/>
      <c r="T112" s="53"/>
      <c r="U112" s="66"/>
      <c r="V112" s="21"/>
      <c r="AD112" s="72" t="s">
        <v>785</v>
      </c>
    </row>
    <row r="113" spans="1:37" ht="20.149999999999999" customHeight="1" x14ac:dyDescent="0.2">
      <c r="A113" s="5" t="s">
        <v>284</v>
      </c>
      <c r="B113" s="6" t="s">
        <v>11</v>
      </c>
      <c r="C113" s="7"/>
      <c r="D113" s="84" t="s">
        <v>620</v>
      </c>
      <c r="E113" s="46" t="s">
        <v>137</v>
      </c>
      <c r="F113" s="46" t="s">
        <v>137</v>
      </c>
      <c r="G113" s="44"/>
      <c r="H113" s="44"/>
      <c r="I113" s="45"/>
      <c r="J113" s="44"/>
      <c r="K113" s="44"/>
      <c r="L113" s="45"/>
      <c r="M113" s="45"/>
      <c r="N113" s="45"/>
      <c r="O113" s="100"/>
      <c r="P113" s="53"/>
      <c r="Q113" s="61"/>
      <c r="R113" s="21" t="s">
        <v>137</v>
      </c>
      <c r="S113" s="21"/>
      <c r="T113" s="53"/>
      <c r="U113" s="66"/>
      <c r="V113" s="21"/>
      <c r="W113" s="19" t="s">
        <v>137</v>
      </c>
      <c r="AD113" s="72"/>
    </row>
    <row r="114" spans="1:37" ht="20.149999999999999" customHeight="1" x14ac:dyDescent="0.2">
      <c r="A114" s="5" t="s">
        <v>284</v>
      </c>
      <c r="B114" s="6" t="s">
        <v>11</v>
      </c>
      <c r="C114" s="7"/>
      <c r="D114" s="84" t="s">
        <v>720</v>
      </c>
      <c r="E114" s="46"/>
      <c r="F114" s="46"/>
      <c r="G114" s="44"/>
      <c r="H114" s="44"/>
      <c r="I114" s="45"/>
      <c r="J114" s="44"/>
      <c r="K114" s="44"/>
      <c r="L114" s="45"/>
      <c r="M114" s="45"/>
      <c r="N114" s="45"/>
      <c r="O114" s="100"/>
      <c r="P114" s="53" t="s">
        <v>639</v>
      </c>
      <c r="Q114" s="61"/>
      <c r="R114" s="21"/>
      <c r="S114" s="21" t="s">
        <v>648</v>
      </c>
      <c r="T114" s="53"/>
      <c r="U114" s="66"/>
      <c r="V114" s="21"/>
      <c r="AC114" s="19" t="s">
        <v>642</v>
      </c>
      <c r="AD114" s="72"/>
    </row>
    <row r="115" spans="1:37" ht="20.149999999999999" customHeight="1" x14ac:dyDescent="0.2">
      <c r="A115" s="5" t="s">
        <v>284</v>
      </c>
      <c r="B115" s="6" t="s">
        <v>11</v>
      </c>
      <c r="C115" s="7"/>
      <c r="D115" s="84" t="s">
        <v>641</v>
      </c>
      <c r="E115" s="90" t="s">
        <v>642</v>
      </c>
      <c r="F115" s="46"/>
      <c r="G115" s="44" t="s">
        <v>642</v>
      </c>
      <c r="H115" s="44"/>
      <c r="I115" s="45"/>
      <c r="J115" s="44"/>
      <c r="K115" s="44"/>
      <c r="L115" s="45"/>
      <c r="M115" s="45"/>
      <c r="N115" s="45"/>
      <c r="O115" s="100"/>
      <c r="P115" s="53"/>
      <c r="Q115" s="61"/>
      <c r="R115" s="21" t="s">
        <v>642</v>
      </c>
      <c r="S115" s="21"/>
      <c r="T115" s="171"/>
      <c r="V115" s="21"/>
      <c r="W115" s="19" t="s">
        <v>642</v>
      </c>
      <c r="AC115" s="173"/>
    </row>
    <row r="116" spans="1:37" ht="20.149999999999999" customHeight="1" x14ac:dyDescent="0.2">
      <c r="A116" s="163" t="s">
        <v>284</v>
      </c>
      <c r="B116" s="164" t="s">
        <v>178</v>
      </c>
      <c r="C116" s="165"/>
      <c r="D116" s="167" t="s">
        <v>721</v>
      </c>
      <c r="E116" s="90" t="s">
        <v>719</v>
      </c>
      <c r="F116" s="90" t="s">
        <v>719</v>
      </c>
      <c r="G116" s="44"/>
      <c r="H116" s="44"/>
      <c r="I116" s="45"/>
      <c r="J116" s="44"/>
      <c r="K116" s="44"/>
      <c r="L116" s="45"/>
      <c r="M116" s="45"/>
      <c r="N116" s="45"/>
      <c r="O116" s="100"/>
      <c r="P116" s="53"/>
      <c r="Q116" s="61"/>
      <c r="R116" s="21" t="s">
        <v>719</v>
      </c>
      <c r="S116" s="21"/>
      <c r="T116" s="171"/>
      <c r="V116" s="21"/>
      <c r="W116" s="19" t="s">
        <v>719</v>
      </c>
      <c r="AC116" s="173"/>
    </row>
    <row r="117" spans="1:37" ht="20.149999999999999" customHeight="1" x14ac:dyDescent="0.2">
      <c r="A117" s="5" t="s">
        <v>284</v>
      </c>
      <c r="B117" s="6" t="s">
        <v>11</v>
      </c>
      <c r="C117" s="7"/>
      <c r="D117" s="84" t="s">
        <v>722</v>
      </c>
      <c r="E117" s="90" t="s">
        <v>137</v>
      </c>
      <c r="F117" s="90" t="s">
        <v>137</v>
      </c>
      <c r="G117" s="44"/>
      <c r="H117" s="44"/>
      <c r="I117" s="45"/>
      <c r="J117" s="44"/>
      <c r="K117" s="44"/>
      <c r="L117" s="45"/>
      <c r="M117" s="45"/>
      <c r="N117" s="45"/>
      <c r="O117" s="100"/>
      <c r="P117" s="53"/>
      <c r="Q117" s="61"/>
      <c r="R117" s="21" t="s">
        <v>137</v>
      </c>
      <c r="S117" s="21"/>
      <c r="T117" s="171"/>
      <c r="V117" s="21"/>
      <c r="W117" s="19" t="s">
        <v>137</v>
      </c>
      <c r="AC117" s="173"/>
    </row>
    <row r="118" spans="1:37" ht="20.149999999999999" customHeight="1" x14ac:dyDescent="0.2">
      <c r="A118" s="5" t="s">
        <v>284</v>
      </c>
      <c r="B118" s="6" t="s">
        <v>11</v>
      </c>
      <c r="C118" s="7"/>
      <c r="D118" s="84" t="s">
        <v>788</v>
      </c>
      <c r="E118" s="90" t="s">
        <v>137</v>
      </c>
      <c r="F118" s="90" t="s">
        <v>137</v>
      </c>
      <c r="G118" s="44"/>
      <c r="H118" s="44"/>
      <c r="I118" s="45"/>
      <c r="J118" s="44"/>
      <c r="K118" s="44"/>
      <c r="L118" s="45"/>
      <c r="M118" s="45"/>
      <c r="N118" s="45"/>
      <c r="O118" s="100"/>
      <c r="P118" s="53"/>
      <c r="Q118" s="61"/>
      <c r="R118" s="21" t="s">
        <v>137</v>
      </c>
      <c r="S118" s="21"/>
      <c r="T118" s="171"/>
      <c r="V118" s="21"/>
      <c r="AC118" s="173"/>
      <c r="AE118" s="19" t="s">
        <v>137</v>
      </c>
    </row>
    <row r="119" spans="1:37" ht="20.149999999999999" customHeight="1" x14ac:dyDescent="0.2">
      <c r="A119" s="5" t="s">
        <v>284</v>
      </c>
      <c r="B119" s="6" t="s">
        <v>11</v>
      </c>
      <c r="C119" s="7"/>
      <c r="D119" s="84" t="s">
        <v>798</v>
      </c>
      <c r="E119" s="90" t="s">
        <v>137</v>
      </c>
      <c r="F119" s="90"/>
      <c r="G119" s="44" t="s">
        <v>137</v>
      </c>
      <c r="H119" s="44"/>
      <c r="I119" s="45"/>
      <c r="J119" s="44"/>
      <c r="K119" s="44"/>
      <c r="L119" s="45"/>
      <c r="M119" s="45"/>
      <c r="N119" s="45"/>
      <c r="O119" s="100"/>
      <c r="P119" s="53"/>
      <c r="Q119" s="61"/>
      <c r="R119" s="21" t="s">
        <v>137</v>
      </c>
      <c r="S119" s="21"/>
      <c r="T119" s="171"/>
      <c r="V119" s="21"/>
      <c r="W119" s="19" t="s">
        <v>137</v>
      </c>
      <c r="AC119" s="173"/>
    </row>
    <row r="120" spans="1:37" ht="20.149999999999999" customHeight="1" x14ac:dyDescent="0.2">
      <c r="A120" s="5" t="s">
        <v>284</v>
      </c>
      <c r="B120" s="6" t="s">
        <v>11</v>
      </c>
      <c r="C120" s="7"/>
      <c r="D120" s="84" t="s">
        <v>808</v>
      </c>
      <c r="E120" s="90" t="s">
        <v>137</v>
      </c>
      <c r="F120" s="90"/>
      <c r="G120" s="44" t="s">
        <v>137</v>
      </c>
      <c r="H120" s="44"/>
      <c r="I120" s="45"/>
      <c r="J120" s="44"/>
      <c r="K120" s="44"/>
      <c r="L120" s="45"/>
      <c r="M120" s="45"/>
      <c r="N120" s="45"/>
      <c r="O120" s="100"/>
      <c r="P120" s="53"/>
      <c r="Q120" s="61"/>
      <c r="R120" s="21" t="s">
        <v>137</v>
      </c>
      <c r="S120" s="21"/>
      <c r="T120" s="171"/>
      <c r="V120" s="21"/>
      <c r="W120" s="19" t="s">
        <v>137</v>
      </c>
      <c r="AC120" s="173"/>
    </row>
    <row r="121" spans="1:37" ht="20.149999999999999" customHeight="1" x14ac:dyDescent="0.2">
      <c r="A121" s="5" t="s">
        <v>284</v>
      </c>
      <c r="B121" s="6" t="s">
        <v>11</v>
      </c>
      <c r="C121" s="7"/>
      <c r="D121" s="84" t="s">
        <v>809</v>
      </c>
      <c r="E121" s="90"/>
      <c r="F121" s="90"/>
      <c r="G121" s="44"/>
      <c r="H121" s="44"/>
      <c r="I121" s="45"/>
      <c r="J121" s="44" t="s">
        <v>137</v>
      </c>
      <c r="K121" s="44"/>
      <c r="L121" s="45"/>
      <c r="M121" s="45"/>
      <c r="N121" s="45"/>
      <c r="O121" s="100"/>
      <c r="P121" s="53"/>
      <c r="Q121" s="61" t="s">
        <v>137</v>
      </c>
      <c r="R121" s="21"/>
      <c r="S121" s="21"/>
      <c r="T121" s="171"/>
      <c r="V121" s="21"/>
      <c r="Z121" s="19" t="s">
        <v>137</v>
      </c>
      <c r="AC121" s="173"/>
    </row>
    <row r="122" spans="1:37" ht="20.149999999999999" customHeight="1" x14ac:dyDescent="0.2">
      <c r="A122" s="163" t="s">
        <v>284</v>
      </c>
      <c r="B122" s="164" t="s">
        <v>178</v>
      </c>
      <c r="C122" s="165"/>
      <c r="D122" s="167" t="s">
        <v>817</v>
      </c>
      <c r="E122" s="44" t="s">
        <v>137</v>
      </c>
      <c r="F122" s="90"/>
      <c r="G122" s="44" t="s">
        <v>137</v>
      </c>
      <c r="H122" s="44"/>
      <c r="I122" s="45"/>
      <c r="J122" s="44"/>
      <c r="K122" s="44"/>
      <c r="L122" s="45"/>
      <c r="M122" s="45"/>
      <c r="N122" s="45"/>
      <c r="O122" s="100"/>
      <c r="P122" s="53"/>
      <c r="Q122" s="61"/>
      <c r="R122" s="61" t="s">
        <v>137</v>
      </c>
      <c r="S122" s="21"/>
      <c r="T122" s="171"/>
      <c r="V122" s="21"/>
      <c r="AC122" s="173"/>
      <c r="AE122" s="19" t="s">
        <v>137</v>
      </c>
    </row>
    <row r="123" spans="1:37" ht="20.149999999999999" customHeight="1" x14ac:dyDescent="0.2">
      <c r="A123" s="5" t="s">
        <v>284</v>
      </c>
      <c r="B123" s="6" t="s">
        <v>11</v>
      </c>
      <c r="C123" s="165"/>
      <c r="D123" s="84" t="s">
        <v>819</v>
      </c>
      <c r="E123" s="44" t="s">
        <v>137</v>
      </c>
      <c r="F123" s="90" t="s">
        <v>137</v>
      </c>
      <c r="G123" s="44"/>
      <c r="H123" s="44"/>
      <c r="I123" s="45"/>
      <c r="J123" s="44"/>
      <c r="K123" s="44"/>
      <c r="L123" s="45"/>
      <c r="M123" s="45"/>
      <c r="N123" s="45"/>
      <c r="O123" s="100"/>
      <c r="P123" s="53"/>
      <c r="Q123" s="61"/>
      <c r="R123" s="61" t="s">
        <v>137</v>
      </c>
      <c r="S123" s="21"/>
      <c r="T123" s="171"/>
      <c r="V123" s="21"/>
      <c r="W123" s="19" t="s">
        <v>137</v>
      </c>
      <c r="AC123" s="173"/>
    </row>
    <row r="124" spans="1:37" ht="20.149999999999999" customHeight="1" x14ac:dyDescent="0.2">
      <c r="A124" s="39">
        <f>COUNTIF(A93:A123,"東京都")</f>
        <v>31</v>
      </c>
      <c r="B124" s="40">
        <f>COUNTIF(B93:B123,"＊")</f>
        <v>27</v>
      </c>
      <c r="C124" s="36"/>
      <c r="D124" s="37" t="s">
        <v>317</v>
      </c>
      <c r="E124" s="49">
        <f>COUNTIF(E93:E123,"○")</f>
        <v>26</v>
      </c>
      <c r="F124" s="49">
        <f t="shared" ref="F124:AK124" si="26">COUNTIF(F93:F123,"○")</f>
        <v>21</v>
      </c>
      <c r="G124" s="49">
        <f t="shared" si="26"/>
        <v>13</v>
      </c>
      <c r="H124" s="49">
        <f t="shared" si="26"/>
        <v>0</v>
      </c>
      <c r="I124" s="49">
        <f t="shared" si="26"/>
        <v>0</v>
      </c>
      <c r="J124" s="49">
        <f t="shared" si="26"/>
        <v>4</v>
      </c>
      <c r="K124" s="49">
        <f t="shared" si="26"/>
        <v>0</v>
      </c>
      <c r="L124" s="49">
        <f t="shared" si="26"/>
        <v>0</v>
      </c>
      <c r="M124" s="49">
        <f t="shared" si="26"/>
        <v>0</v>
      </c>
      <c r="N124" s="49">
        <f t="shared" si="26"/>
        <v>0</v>
      </c>
      <c r="O124" s="49">
        <f t="shared" si="26"/>
        <v>0</v>
      </c>
      <c r="P124" s="55">
        <f t="shared" si="26"/>
        <v>1</v>
      </c>
      <c r="Q124" s="59">
        <f>COUNTIF(Q93:Q123,"○")</f>
        <v>3</v>
      </c>
      <c r="R124" s="49">
        <f t="shared" si="26"/>
        <v>26</v>
      </c>
      <c r="S124" s="49">
        <f t="shared" si="26"/>
        <v>1</v>
      </c>
      <c r="T124" s="172">
        <f t="shared" si="26"/>
        <v>1</v>
      </c>
      <c r="U124" s="170">
        <f t="shared" si="26"/>
        <v>0</v>
      </c>
      <c r="V124" s="49">
        <f>COUNTIF(V93:V123,"○")</f>
        <v>0</v>
      </c>
      <c r="W124" s="49">
        <f t="shared" si="26"/>
        <v>23</v>
      </c>
      <c r="X124" s="49">
        <f t="shared" si="26"/>
        <v>0</v>
      </c>
      <c r="Y124" s="49">
        <f t="shared" si="26"/>
        <v>0</v>
      </c>
      <c r="Z124" s="49">
        <f t="shared" si="26"/>
        <v>1</v>
      </c>
      <c r="AA124" s="49">
        <f>COUNTIF(AA93:AA123,"○")</f>
        <v>2</v>
      </c>
      <c r="AB124" s="49">
        <f t="shared" si="26"/>
        <v>0</v>
      </c>
      <c r="AC124" s="174">
        <f t="shared" si="26"/>
        <v>1</v>
      </c>
      <c r="AD124" s="170">
        <f>COUNTIF(AD93:AD123,"○")</f>
        <v>1</v>
      </c>
      <c r="AE124" s="49">
        <f t="shared" si="26"/>
        <v>2</v>
      </c>
      <c r="AF124" s="49">
        <f t="shared" si="26"/>
        <v>0</v>
      </c>
      <c r="AG124" s="49">
        <f t="shared" si="26"/>
        <v>0</v>
      </c>
      <c r="AH124" s="49">
        <f t="shared" si="26"/>
        <v>1</v>
      </c>
      <c r="AI124" s="49">
        <f t="shared" si="26"/>
        <v>0</v>
      </c>
      <c r="AJ124" s="49">
        <f t="shared" si="26"/>
        <v>0</v>
      </c>
      <c r="AK124" s="49">
        <f t="shared" si="26"/>
        <v>0</v>
      </c>
    </row>
    <row r="125" spans="1:37" ht="20.149999999999999" customHeight="1" x14ac:dyDescent="0.2">
      <c r="A125" s="5" t="s">
        <v>318</v>
      </c>
      <c r="B125" s="6" t="s">
        <v>152</v>
      </c>
      <c r="C125" s="7" t="s">
        <v>319</v>
      </c>
      <c r="D125" s="84" t="s">
        <v>723</v>
      </c>
      <c r="E125" s="46" t="s">
        <v>140</v>
      </c>
      <c r="F125" s="44" t="s">
        <v>140</v>
      </c>
      <c r="G125" s="44" t="s">
        <v>140</v>
      </c>
      <c r="H125" s="44"/>
      <c r="I125" s="45"/>
      <c r="J125" s="44"/>
      <c r="K125" s="44"/>
      <c r="L125" s="45"/>
      <c r="M125" s="45"/>
      <c r="N125" s="45"/>
      <c r="O125" s="100"/>
      <c r="P125" s="53"/>
      <c r="Q125" s="61"/>
      <c r="R125" s="21" t="s">
        <v>140</v>
      </c>
      <c r="S125" s="21"/>
      <c r="T125" s="53"/>
      <c r="U125" s="66"/>
      <c r="V125" s="21"/>
      <c r="W125" s="19" t="s">
        <v>140</v>
      </c>
      <c r="AD125" s="72"/>
    </row>
    <row r="126" spans="1:37" ht="20.149999999999999" customHeight="1" x14ac:dyDescent="0.2">
      <c r="A126" s="5" t="s">
        <v>318</v>
      </c>
      <c r="B126" s="6" t="s">
        <v>187</v>
      </c>
      <c r="C126" s="7" t="s">
        <v>320</v>
      </c>
      <c r="D126" s="9" t="s">
        <v>321</v>
      </c>
      <c r="E126" s="46" t="s">
        <v>140</v>
      </c>
      <c r="F126" s="44" t="s">
        <v>140</v>
      </c>
      <c r="G126" s="44"/>
      <c r="H126" s="44"/>
      <c r="I126" s="45"/>
      <c r="J126" s="44"/>
      <c r="K126" s="44"/>
      <c r="L126" s="45"/>
      <c r="M126" s="45"/>
      <c r="N126" s="45"/>
      <c r="O126" s="100"/>
      <c r="P126" s="53"/>
      <c r="Q126" s="61"/>
      <c r="R126" s="21" t="s">
        <v>140</v>
      </c>
      <c r="S126" s="21"/>
      <c r="T126" s="53"/>
      <c r="U126" s="66"/>
      <c r="V126" s="21"/>
      <c r="W126" s="19" t="s">
        <v>140</v>
      </c>
      <c r="AD126" s="72"/>
    </row>
    <row r="127" spans="1:37" ht="20.149999999999999" customHeight="1" x14ac:dyDescent="0.2">
      <c r="A127" s="5" t="s">
        <v>318</v>
      </c>
      <c r="B127" s="6" t="s">
        <v>152</v>
      </c>
      <c r="C127" s="7" t="s">
        <v>322</v>
      </c>
      <c r="D127" s="8" t="s">
        <v>810</v>
      </c>
      <c r="E127" s="46" t="s">
        <v>140</v>
      </c>
      <c r="F127" s="44"/>
      <c r="G127" s="44" t="s">
        <v>140</v>
      </c>
      <c r="H127" s="44"/>
      <c r="I127" s="45"/>
      <c r="J127" s="44"/>
      <c r="K127" s="44"/>
      <c r="L127" s="45"/>
      <c r="M127" s="45"/>
      <c r="N127" s="45"/>
      <c r="O127" s="100"/>
      <c r="P127" s="53"/>
      <c r="Q127" s="61"/>
      <c r="R127" s="21" t="s">
        <v>140</v>
      </c>
      <c r="S127" s="21"/>
      <c r="T127" s="53"/>
      <c r="U127" s="66"/>
      <c r="V127" s="21"/>
      <c r="W127" s="19" t="s">
        <v>140</v>
      </c>
      <c r="AD127" s="72"/>
    </row>
    <row r="128" spans="1:37" ht="20.149999999999999" customHeight="1" x14ac:dyDescent="0.2">
      <c r="A128" s="5" t="s">
        <v>318</v>
      </c>
      <c r="B128" s="6" t="s">
        <v>315</v>
      </c>
      <c r="C128" s="7" t="s">
        <v>323</v>
      </c>
      <c r="D128" s="8" t="s">
        <v>324</v>
      </c>
      <c r="E128" s="46" t="s">
        <v>140</v>
      </c>
      <c r="F128" s="44" t="s">
        <v>140</v>
      </c>
      <c r="G128" s="44" t="s">
        <v>140</v>
      </c>
      <c r="H128" s="44"/>
      <c r="I128" s="45"/>
      <c r="J128" s="44"/>
      <c r="K128" s="44"/>
      <c r="L128" s="45"/>
      <c r="M128" s="45"/>
      <c r="N128" s="45"/>
      <c r="O128" s="100"/>
      <c r="P128" s="53"/>
      <c r="Q128" s="61"/>
      <c r="R128" s="21" t="s">
        <v>140</v>
      </c>
      <c r="S128" s="21"/>
      <c r="T128" s="53"/>
      <c r="U128" s="66"/>
      <c r="V128" s="21"/>
      <c r="W128" s="19" t="s">
        <v>140</v>
      </c>
      <c r="AD128" s="72"/>
    </row>
    <row r="129" spans="1:37" ht="20.149999999999999" customHeight="1" x14ac:dyDescent="0.2">
      <c r="A129" s="189" t="s">
        <v>318</v>
      </c>
      <c r="B129" s="190"/>
      <c r="C129" s="191" t="s">
        <v>325</v>
      </c>
      <c r="D129" s="192" t="s">
        <v>326</v>
      </c>
      <c r="E129" s="46"/>
      <c r="F129" s="44"/>
      <c r="G129" s="44"/>
      <c r="H129" s="44"/>
      <c r="I129" s="45"/>
      <c r="J129" s="44"/>
      <c r="K129" s="44"/>
      <c r="L129" s="45"/>
      <c r="M129" s="45"/>
      <c r="N129" s="45"/>
      <c r="O129" s="100"/>
      <c r="P129" s="53"/>
      <c r="Q129" s="61"/>
      <c r="R129" s="21"/>
      <c r="S129" s="21"/>
      <c r="T129" s="53"/>
      <c r="U129" s="66"/>
      <c r="V129" s="21"/>
      <c r="AD129" s="72"/>
    </row>
    <row r="130" spans="1:37" ht="20.149999999999999" customHeight="1" x14ac:dyDescent="0.2">
      <c r="A130" s="10" t="s">
        <v>318</v>
      </c>
      <c r="B130" s="11" t="s">
        <v>178</v>
      </c>
      <c r="C130" s="12" t="s">
        <v>327</v>
      </c>
      <c r="D130" s="13" t="s">
        <v>328</v>
      </c>
      <c r="E130" s="46" t="s">
        <v>137</v>
      </c>
      <c r="F130" s="44" t="s">
        <v>137</v>
      </c>
      <c r="G130" s="44"/>
      <c r="H130" s="44"/>
      <c r="I130" s="45"/>
      <c r="J130" s="44"/>
      <c r="K130" s="44"/>
      <c r="L130" s="45"/>
      <c r="M130" s="45"/>
      <c r="N130" s="45"/>
      <c r="O130" s="100"/>
      <c r="P130" s="53"/>
      <c r="Q130" s="61"/>
      <c r="R130" s="21" t="s">
        <v>137</v>
      </c>
      <c r="S130" s="21"/>
      <c r="T130" s="53"/>
      <c r="U130" s="66"/>
      <c r="V130" s="21"/>
      <c r="AD130" s="72"/>
      <c r="AE130" s="19" t="s">
        <v>137</v>
      </c>
    </row>
    <row r="131" spans="1:37" ht="20.149999999999999" customHeight="1" x14ac:dyDescent="0.2">
      <c r="A131" s="5" t="s">
        <v>318</v>
      </c>
      <c r="B131" s="6" t="s">
        <v>11</v>
      </c>
      <c r="C131" s="7" t="s">
        <v>327</v>
      </c>
      <c r="D131" s="8" t="s">
        <v>789</v>
      </c>
      <c r="E131" s="46" t="s">
        <v>140</v>
      </c>
      <c r="F131" s="44"/>
      <c r="G131" s="44" t="s">
        <v>137</v>
      </c>
      <c r="H131" s="44"/>
      <c r="I131" s="45"/>
      <c r="J131" s="44"/>
      <c r="K131" s="44"/>
      <c r="L131" s="45"/>
      <c r="M131" s="45"/>
      <c r="N131" s="45"/>
      <c r="O131" s="100"/>
      <c r="P131" s="53"/>
      <c r="Q131" s="61"/>
      <c r="R131" s="21" t="s">
        <v>140</v>
      </c>
      <c r="S131" s="21"/>
      <c r="T131" s="53"/>
      <c r="U131" s="66"/>
      <c r="V131" s="21"/>
      <c r="W131" s="19" t="s">
        <v>137</v>
      </c>
      <c r="AD131" s="72"/>
    </row>
    <row r="132" spans="1:37" ht="20.149999999999999" customHeight="1" x14ac:dyDescent="0.2">
      <c r="A132" s="28">
        <f>COUNTIF(A125:A131,"神奈川県")</f>
        <v>7</v>
      </c>
      <c r="B132" s="29">
        <f>COUNTIF(B125:B131,"＊")</f>
        <v>5</v>
      </c>
      <c r="C132" s="32"/>
      <c r="D132" s="34" t="s">
        <v>463</v>
      </c>
      <c r="E132" s="48">
        <f t="shared" ref="E132:J132" si="27">COUNTIF(E125:E131,"○")</f>
        <v>6</v>
      </c>
      <c r="F132" s="48">
        <f t="shared" si="27"/>
        <v>4</v>
      </c>
      <c r="G132" s="48">
        <f t="shared" si="27"/>
        <v>4</v>
      </c>
      <c r="H132" s="48">
        <f t="shared" si="27"/>
        <v>0</v>
      </c>
      <c r="I132" s="48">
        <f t="shared" si="27"/>
        <v>0</v>
      </c>
      <c r="J132" s="48">
        <f t="shared" si="27"/>
        <v>0</v>
      </c>
      <c r="K132" s="48">
        <f t="shared" ref="K132:V132" si="28">COUNTIF(K125:K131,"○")</f>
        <v>0</v>
      </c>
      <c r="L132" s="48">
        <f>COUNTIF(L125:L131,"○")</f>
        <v>0</v>
      </c>
      <c r="M132" s="48">
        <f>COUNTIF(M125:M131,"○")</f>
        <v>0</v>
      </c>
      <c r="N132" s="48">
        <f>COUNTIF(N125:N131,"○")</f>
        <v>0</v>
      </c>
      <c r="O132" s="48">
        <f t="shared" si="28"/>
        <v>0</v>
      </c>
      <c r="P132" s="54">
        <f t="shared" si="28"/>
        <v>0</v>
      </c>
      <c r="Q132" s="58">
        <f t="shared" si="28"/>
        <v>0</v>
      </c>
      <c r="R132" s="48">
        <f t="shared" si="28"/>
        <v>6</v>
      </c>
      <c r="S132" s="48">
        <f t="shared" si="28"/>
        <v>0</v>
      </c>
      <c r="T132" s="54">
        <f t="shared" si="28"/>
        <v>0</v>
      </c>
      <c r="U132" s="68"/>
      <c r="V132" s="48">
        <f t="shared" si="28"/>
        <v>0</v>
      </c>
      <c r="W132" s="48">
        <f t="shared" ref="W132:AK132" si="29">COUNTIF(W125:W131,"○")</f>
        <v>5</v>
      </c>
      <c r="X132" s="48">
        <f t="shared" si="29"/>
        <v>0</v>
      </c>
      <c r="Y132" s="48">
        <f t="shared" si="29"/>
        <v>0</v>
      </c>
      <c r="Z132" s="48">
        <f t="shared" si="29"/>
        <v>0</v>
      </c>
      <c r="AA132" s="48">
        <f t="shared" si="29"/>
        <v>0</v>
      </c>
      <c r="AB132" s="48">
        <f t="shared" si="29"/>
        <v>0</v>
      </c>
      <c r="AC132" s="54">
        <f t="shared" si="29"/>
        <v>0</v>
      </c>
      <c r="AD132" s="73">
        <f t="shared" si="29"/>
        <v>0</v>
      </c>
      <c r="AE132" s="48">
        <f t="shared" si="29"/>
        <v>1</v>
      </c>
      <c r="AF132" s="48">
        <f t="shared" si="29"/>
        <v>0</v>
      </c>
      <c r="AG132" s="48">
        <f t="shared" si="29"/>
        <v>0</v>
      </c>
      <c r="AH132" s="48">
        <f t="shared" si="29"/>
        <v>0</v>
      </c>
      <c r="AI132" s="48">
        <f t="shared" si="29"/>
        <v>0</v>
      </c>
      <c r="AJ132" s="48">
        <f t="shared" si="29"/>
        <v>0</v>
      </c>
      <c r="AK132" s="48">
        <f t="shared" si="29"/>
        <v>0</v>
      </c>
    </row>
    <row r="133" spans="1:37" ht="20.149999999999999" customHeight="1" x14ac:dyDescent="0.2">
      <c r="A133" s="5" t="s">
        <v>329</v>
      </c>
      <c r="B133" s="6" t="s">
        <v>330</v>
      </c>
      <c r="C133" s="7" t="s">
        <v>331</v>
      </c>
      <c r="D133" s="8" t="s">
        <v>332</v>
      </c>
      <c r="E133" s="46" t="s">
        <v>140</v>
      </c>
      <c r="F133" s="44" t="s">
        <v>140</v>
      </c>
      <c r="G133" s="44" t="s">
        <v>140</v>
      </c>
      <c r="H133" s="44"/>
      <c r="I133" s="45"/>
      <c r="J133" s="44"/>
      <c r="K133" s="44"/>
      <c r="L133" s="45"/>
      <c r="M133" s="45"/>
      <c r="N133" s="45"/>
      <c r="O133" s="100"/>
      <c r="P133" s="53"/>
      <c r="Q133" s="61"/>
      <c r="R133" s="21" t="s">
        <v>140</v>
      </c>
      <c r="S133" s="21"/>
      <c r="T133" s="53"/>
      <c r="U133" s="66"/>
      <c r="V133" s="21"/>
      <c r="W133" s="19" t="s">
        <v>140</v>
      </c>
      <c r="AD133" s="72"/>
    </row>
    <row r="134" spans="1:37" ht="20.149999999999999" customHeight="1" x14ac:dyDescent="0.2">
      <c r="A134" s="5" t="s">
        <v>329</v>
      </c>
      <c r="B134" s="6" t="s">
        <v>152</v>
      </c>
      <c r="C134" s="7" t="s">
        <v>333</v>
      </c>
      <c r="D134" s="84" t="s">
        <v>724</v>
      </c>
      <c r="E134" s="46" t="s">
        <v>140</v>
      </c>
      <c r="F134" s="44" t="s">
        <v>140</v>
      </c>
      <c r="G134" s="44"/>
      <c r="H134" s="44"/>
      <c r="I134" s="45"/>
      <c r="J134" s="44"/>
      <c r="K134" s="44"/>
      <c r="L134" s="45"/>
      <c r="M134" s="45"/>
      <c r="N134" s="45"/>
      <c r="O134" s="100"/>
      <c r="P134" s="53"/>
      <c r="Q134" s="61"/>
      <c r="R134" s="21" t="s">
        <v>140</v>
      </c>
      <c r="S134" s="21"/>
      <c r="T134" s="53"/>
      <c r="U134" s="66"/>
      <c r="V134" s="21"/>
      <c r="W134" s="19" t="s">
        <v>140</v>
      </c>
      <c r="AD134" s="72"/>
    </row>
    <row r="135" spans="1:37" ht="20.149999999999999" customHeight="1" x14ac:dyDescent="0.2">
      <c r="A135" s="10" t="s">
        <v>329</v>
      </c>
      <c r="B135" s="11" t="s">
        <v>178</v>
      </c>
      <c r="C135" s="12" t="s">
        <v>334</v>
      </c>
      <c r="D135" s="13" t="s">
        <v>335</v>
      </c>
      <c r="E135" s="46"/>
      <c r="F135" s="44"/>
      <c r="G135" s="44"/>
      <c r="H135" s="44"/>
      <c r="I135" s="45"/>
      <c r="J135" s="44" t="s">
        <v>140</v>
      </c>
      <c r="K135" s="44"/>
      <c r="L135" s="45"/>
      <c r="M135" s="45"/>
      <c r="N135" s="45"/>
      <c r="O135" s="100"/>
      <c r="P135" s="53"/>
      <c r="Q135" s="61" t="s">
        <v>140</v>
      </c>
      <c r="R135" s="21"/>
      <c r="S135" s="21"/>
      <c r="T135" s="53"/>
      <c r="U135" s="66"/>
      <c r="V135" s="21"/>
      <c r="AD135" s="72"/>
      <c r="AH135" s="19" t="s">
        <v>559</v>
      </c>
    </row>
    <row r="136" spans="1:37" ht="20.149999999999999" customHeight="1" x14ac:dyDescent="0.2">
      <c r="A136" s="5" t="s">
        <v>329</v>
      </c>
      <c r="B136" s="6" t="s">
        <v>219</v>
      </c>
      <c r="C136" s="7" t="s">
        <v>336</v>
      </c>
      <c r="D136" s="9" t="s">
        <v>337</v>
      </c>
      <c r="E136" s="46" t="s">
        <v>140</v>
      </c>
      <c r="F136" s="46" t="s">
        <v>140</v>
      </c>
      <c r="G136" s="44"/>
      <c r="H136" s="44"/>
      <c r="I136" s="45"/>
      <c r="J136" s="44"/>
      <c r="K136" s="44"/>
      <c r="L136" s="45"/>
      <c r="M136" s="45"/>
      <c r="N136" s="45"/>
      <c r="O136" s="100"/>
      <c r="P136" s="53"/>
      <c r="Q136" s="61"/>
      <c r="R136" s="21" t="s">
        <v>140</v>
      </c>
      <c r="S136" s="21"/>
      <c r="T136" s="53"/>
      <c r="U136" s="66"/>
      <c r="V136" s="21"/>
      <c r="W136" s="19" t="s">
        <v>140</v>
      </c>
      <c r="AD136" s="72"/>
    </row>
    <row r="137" spans="1:37" ht="20.149999999999999" customHeight="1" x14ac:dyDescent="0.2">
      <c r="A137" s="5" t="s">
        <v>329</v>
      </c>
      <c r="B137" s="6" t="s">
        <v>152</v>
      </c>
      <c r="C137" s="7" t="s">
        <v>338</v>
      </c>
      <c r="D137" s="84" t="s">
        <v>811</v>
      </c>
      <c r="E137" s="46" t="s">
        <v>140</v>
      </c>
      <c r="F137" s="46" t="s">
        <v>140</v>
      </c>
      <c r="G137" s="44"/>
      <c r="H137" s="44"/>
      <c r="I137" s="45"/>
      <c r="J137" s="44"/>
      <c r="K137" s="44"/>
      <c r="L137" s="45"/>
      <c r="M137" s="45"/>
      <c r="N137" s="45"/>
      <c r="O137" s="100"/>
      <c r="P137" s="53"/>
      <c r="Q137" s="61"/>
      <c r="R137" s="21" t="s">
        <v>140</v>
      </c>
      <c r="S137" s="21"/>
      <c r="T137" s="53"/>
      <c r="U137" s="66"/>
      <c r="V137" s="21"/>
      <c r="W137" s="19" t="s">
        <v>140</v>
      </c>
      <c r="AD137" s="72"/>
    </row>
    <row r="138" spans="1:37" ht="20.149999999999999" customHeight="1" x14ac:dyDescent="0.2">
      <c r="A138" s="5" t="s">
        <v>329</v>
      </c>
      <c r="B138" s="6" t="s">
        <v>152</v>
      </c>
      <c r="C138" s="7"/>
      <c r="D138" s="8" t="s">
        <v>609</v>
      </c>
      <c r="E138" s="46" t="s">
        <v>140</v>
      </c>
      <c r="F138" s="46" t="s">
        <v>140</v>
      </c>
      <c r="G138" s="44"/>
      <c r="H138" s="44"/>
      <c r="I138" s="45"/>
      <c r="J138" s="44"/>
      <c r="K138" s="44"/>
      <c r="L138" s="45"/>
      <c r="M138" s="45"/>
      <c r="N138" s="45"/>
      <c r="O138" s="100"/>
      <c r="P138" s="53"/>
      <c r="Q138" s="61"/>
      <c r="R138" s="21" t="s">
        <v>140</v>
      </c>
      <c r="S138" s="21"/>
      <c r="T138" s="53"/>
      <c r="U138" s="66"/>
      <c r="V138" s="21"/>
      <c r="W138" s="19" t="s">
        <v>140</v>
      </c>
      <c r="AD138" s="72"/>
    </row>
    <row r="139" spans="1:37" ht="20.149999999999999" customHeight="1" x14ac:dyDescent="0.2">
      <c r="A139" s="5" t="s">
        <v>329</v>
      </c>
      <c r="B139" s="6" t="s">
        <v>152</v>
      </c>
      <c r="C139" s="7"/>
      <c r="D139" s="8" t="s">
        <v>610</v>
      </c>
      <c r="E139" s="46" t="s">
        <v>140</v>
      </c>
      <c r="F139" s="46" t="s">
        <v>140</v>
      </c>
      <c r="G139" s="44"/>
      <c r="H139" s="44"/>
      <c r="I139" s="45"/>
      <c r="J139" s="44"/>
      <c r="K139" s="44"/>
      <c r="L139" s="45"/>
      <c r="M139" s="45"/>
      <c r="N139" s="45"/>
      <c r="O139" s="100"/>
      <c r="P139" s="53"/>
      <c r="Q139" s="61"/>
      <c r="R139" s="21" t="s">
        <v>140</v>
      </c>
      <c r="S139" s="21"/>
      <c r="T139" s="53"/>
      <c r="U139" s="66"/>
      <c r="V139" s="21"/>
      <c r="W139" s="19" t="s">
        <v>140</v>
      </c>
      <c r="AD139" s="72"/>
    </row>
    <row r="140" spans="1:37" ht="20.149999999999999" customHeight="1" x14ac:dyDescent="0.2">
      <c r="A140" s="28">
        <f>COUNTIF(A133:A139,"新潟県")</f>
        <v>7</v>
      </c>
      <c r="B140" s="29">
        <f>COUNTIF(B133:B139,"＊")</f>
        <v>6</v>
      </c>
      <c r="C140" s="32"/>
      <c r="D140" s="34" t="s">
        <v>464</v>
      </c>
      <c r="E140" s="48">
        <f>COUNTIF(E133:E139,"○")</f>
        <v>6</v>
      </c>
      <c r="F140" s="48">
        <f>COUNTIF(F133:F139,"○")</f>
        <v>6</v>
      </c>
      <c r="G140" s="48">
        <f t="shared" ref="G140:Q140" si="30">COUNTIF(G133:G137,"○")</f>
        <v>1</v>
      </c>
      <c r="H140" s="48">
        <f t="shared" si="30"/>
        <v>0</v>
      </c>
      <c r="I140" s="48">
        <f t="shared" si="30"/>
        <v>0</v>
      </c>
      <c r="J140" s="48">
        <f>COUNTIF(J133:J137,"○")</f>
        <v>1</v>
      </c>
      <c r="K140" s="48">
        <f t="shared" si="30"/>
        <v>0</v>
      </c>
      <c r="L140" s="48">
        <f t="shared" si="30"/>
        <v>0</v>
      </c>
      <c r="M140" s="48">
        <f t="shared" si="30"/>
        <v>0</v>
      </c>
      <c r="N140" s="48">
        <f t="shared" si="30"/>
        <v>0</v>
      </c>
      <c r="O140" s="48">
        <f t="shared" si="30"/>
        <v>0</v>
      </c>
      <c r="P140" s="54">
        <f t="shared" si="30"/>
        <v>0</v>
      </c>
      <c r="Q140" s="58">
        <f t="shared" si="30"/>
        <v>1</v>
      </c>
      <c r="R140" s="48">
        <f>COUNTIF(R133:R139,"○")</f>
        <v>6</v>
      </c>
      <c r="S140" s="48">
        <f>COUNTIF(S133:S139,"○")</f>
        <v>0</v>
      </c>
      <c r="T140" s="54">
        <f>COUNTIF(T133:T137,"○")</f>
        <v>0</v>
      </c>
      <c r="U140" s="68"/>
      <c r="V140" s="48">
        <f>COUNTIF(V133:V137,"○")</f>
        <v>0</v>
      </c>
      <c r="W140" s="48">
        <f>COUNTIF(W133:W139,"○")</f>
        <v>6</v>
      </c>
      <c r="X140" s="48">
        <f>COUNTIF(X133:X139,"○")</f>
        <v>0</v>
      </c>
      <c r="Y140" s="48">
        <f t="shared" ref="Y140:AK140" si="31">COUNTIF(Y133:Y137,"○")</f>
        <v>0</v>
      </c>
      <c r="Z140" s="48">
        <f t="shared" si="31"/>
        <v>0</v>
      </c>
      <c r="AA140" s="48">
        <f t="shared" si="31"/>
        <v>0</v>
      </c>
      <c r="AB140" s="48">
        <f t="shared" si="31"/>
        <v>0</v>
      </c>
      <c r="AC140" s="54">
        <f t="shared" si="31"/>
        <v>0</v>
      </c>
      <c r="AD140" s="73">
        <f t="shared" si="31"/>
        <v>0</v>
      </c>
      <c r="AE140" s="48">
        <f t="shared" si="31"/>
        <v>0</v>
      </c>
      <c r="AF140" s="48">
        <f t="shared" si="31"/>
        <v>0</v>
      </c>
      <c r="AG140" s="48">
        <f t="shared" si="31"/>
        <v>0</v>
      </c>
      <c r="AH140" s="48">
        <f t="shared" si="31"/>
        <v>1</v>
      </c>
      <c r="AI140" s="48">
        <f t="shared" si="31"/>
        <v>0</v>
      </c>
      <c r="AJ140" s="48">
        <f t="shared" si="31"/>
        <v>0</v>
      </c>
      <c r="AK140" s="48">
        <f t="shared" si="31"/>
        <v>0</v>
      </c>
    </row>
    <row r="141" spans="1:37" ht="20.149999999999999" customHeight="1" x14ac:dyDescent="0.2">
      <c r="A141" s="5" t="s">
        <v>339</v>
      </c>
      <c r="B141" s="6" t="s">
        <v>196</v>
      </c>
      <c r="C141" s="7" t="s">
        <v>340</v>
      </c>
      <c r="D141" s="8" t="s">
        <v>341</v>
      </c>
      <c r="E141" s="46"/>
      <c r="F141" s="44"/>
      <c r="G141" s="44"/>
      <c r="H141" s="44"/>
      <c r="I141" s="45"/>
      <c r="J141" s="44" t="s">
        <v>140</v>
      </c>
      <c r="K141" s="44"/>
      <c r="L141" s="45"/>
      <c r="M141" s="45"/>
      <c r="N141" s="45"/>
      <c r="O141" s="100"/>
      <c r="P141" s="53"/>
      <c r="Q141" s="61"/>
      <c r="R141" s="21" t="s">
        <v>140</v>
      </c>
      <c r="S141" s="21"/>
      <c r="T141" s="53"/>
      <c r="U141" s="66"/>
      <c r="V141" s="21"/>
      <c r="AA141" s="19" t="s">
        <v>140</v>
      </c>
      <c r="AD141" s="72"/>
    </row>
    <row r="142" spans="1:37" ht="20.149999999999999" customHeight="1" x14ac:dyDescent="0.2">
      <c r="A142" s="5" t="s">
        <v>339</v>
      </c>
      <c r="B142" s="6" t="s">
        <v>196</v>
      </c>
      <c r="C142" s="7" t="s">
        <v>342</v>
      </c>
      <c r="D142" s="8" t="s">
        <v>343</v>
      </c>
      <c r="E142" s="46"/>
      <c r="F142" s="44"/>
      <c r="G142" s="44"/>
      <c r="H142" s="44"/>
      <c r="I142" s="44" t="s">
        <v>140</v>
      </c>
      <c r="J142" s="44"/>
      <c r="K142" s="44"/>
      <c r="L142" s="44"/>
      <c r="M142" s="44"/>
      <c r="N142" s="44"/>
      <c r="O142" s="100"/>
      <c r="P142" s="53"/>
      <c r="Q142" s="61" t="s">
        <v>140</v>
      </c>
      <c r="R142" s="21"/>
      <c r="S142" s="21"/>
      <c r="T142" s="53"/>
      <c r="U142" s="66"/>
      <c r="V142" s="21"/>
      <c r="X142" s="19" t="s">
        <v>785</v>
      </c>
      <c r="AD142" s="72"/>
    </row>
    <row r="143" spans="1:37" ht="20.149999999999999" customHeight="1" x14ac:dyDescent="0.2">
      <c r="A143" s="5" t="s">
        <v>339</v>
      </c>
      <c r="B143" s="6" t="s">
        <v>11</v>
      </c>
      <c r="C143" s="7"/>
      <c r="D143" s="84" t="s">
        <v>771</v>
      </c>
      <c r="E143" s="90" t="s">
        <v>769</v>
      </c>
      <c r="F143" s="44" t="s">
        <v>769</v>
      </c>
      <c r="G143" s="44" t="s">
        <v>769</v>
      </c>
      <c r="H143" s="44"/>
      <c r="I143" s="44"/>
      <c r="J143" s="44"/>
      <c r="K143" s="44"/>
      <c r="L143" s="44"/>
      <c r="M143" s="44"/>
      <c r="N143" s="44"/>
      <c r="O143" s="100"/>
      <c r="P143" s="53"/>
      <c r="Q143" s="61"/>
      <c r="R143" s="21" t="s">
        <v>769</v>
      </c>
      <c r="S143" s="21"/>
      <c r="T143" s="53"/>
      <c r="U143" s="66"/>
      <c r="V143" s="21"/>
      <c r="W143" s="19" t="s">
        <v>769</v>
      </c>
      <c r="AD143" s="72"/>
    </row>
    <row r="144" spans="1:37" ht="20.149999999999999" customHeight="1" x14ac:dyDescent="0.2">
      <c r="A144" s="28">
        <f>COUNTIF(A141:A143,"富山県")</f>
        <v>3</v>
      </c>
      <c r="B144" s="29">
        <f>COUNTIF(B141:B143,"＊")</f>
        <v>3</v>
      </c>
      <c r="C144" s="32"/>
      <c r="D144" s="34" t="s">
        <v>465</v>
      </c>
      <c r="E144" s="48">
        <f>COUNTIF(E141:E143,"○")</f>
        <v>1</v>
      </c>
      <c r="F144" s="48">
        <f t="shared" ref="F144:AK144" si="32">COUNTIF(F141:F143,"○")</f>
        <v>1</v>
      </c>
      <c r="G144" s="48">
        <f t="shared" si="32"/>
        <v>1</v>
      </c>
      <c r="H144" s="48">
        <f t="shared" si="32"/>
        <v>0</v>
      </c>
      <c r="I144" s="48">
        <f t="shared" si="32"/>
        <v>1</v>
      </c>
      <c r="J144" s="48">
        <f t="shared" si="32"/>
        <v>1</v>
      </c>
      <c r="K144" s="48">
        <f t="shared" si="32"/>
        <v>0</v>
      </c>
      <c r="L144" s="48">
        <f t="shared" si="32"/>
        <v>0</v>
      </c>
      <c r="M144" s="48">
        <f t="shared" si="32"/>
        <v>0</v>
      </c>
      <c r="N144" s="48">
        <f t="shared" si="32"/>
        <v>0</v>
      </c>
      <c r="O144" s="48">
        <f t="shared" si="32"/>
        <v>0</v>
      </c>
      <c r="P144" s="48">
        <f t="shared" si="32"/>
        <v>0</v>
      </c>
      <c r="Q144" s="48">
        <f t="shared" si="32"/>
        <v>1</v>
      </c>
      <c r="R144" s="48">
        <f t="shared" si="32"/>
        <v>2</v>
      </c>
      <c r="S144" s="48">
        <f t="shared" si="32"/>
        <v>0</v>
      </c>
      <c r="T144" s="48">
        <f t="shared" si="32"/>
        <v>0</v>
      </c>
      <c r="U144" s="48">
        <f t="shared" si="32"/>
        <v>0</v>
      </c>
      <c r="V144" s="48">
        <f t="shared" si="32"/>
        <v>0</v>
      </c>
      <c r="W144" s="48">
        <f t="shared" si="32"/>
        <v>1</v>
      </c>
      <c r="X144" s="48">
        <f t="shared" si="32"/>
        <v>1</v>
      </c>
      <c r="Y144" s="48">
        <f t="shared" si="32"/>
        <v>0</v>
      </c>
      <c r="Z144" s="48">
        <f t="shared" si="32"/>
        <v>0</v>
      </c>
      <c r="AA144" s="48">
        <f t="shared" si="32"/>
        <v>1</v>
      </c>
      <c r="AB144" s="48">
        <f t="shared" si="32"/>
        <v>0</v>
      </c>
      <c r="AC144" s="48">
        <f t="shared" si="32"/>
        <v>0</v>
      </c>
      <c r="AD144" s="48">
        <f t="shared" si="32"/>
        <v>0</v>
      </c>
      <c r="AE144" s="48">
        <f t="shared" si="32"/>
        <v>0</v>
      </c>
      <c r="AF144" s="48">
        <f t="shared" si="32"/>
        <v>0</v>
      </c>
      <c r="AG144" s="48">
        <f t="shared" si="32"/>
        <v>0</v>
      </c>
      <c r="AH144" s="48">
        <f t="shared" si="32"/>
        <v>0</v>
      </c>
      <c r="AI144" s="48">
        <f t="shared" si="32"/>
        <v>0</v>
      </c>
      <c r="AJ144" s="48">
        <f t="shared" si="32"/>
        <v>0</v>
      </c>
      <c r="AK144" s="48">
        <f t="shared" si="32"/>
        <v>0</v>
      </c>
    </row>
    <row r="145" spans="1:37" ht="20.149999999999999" customHeight="1" x14ac:dyDescent="0.2">
      <c r="A145" s="5" t="s">
        <v>344</v>
      </c>
      <c r="B145" s="6" t="s">
        <v>152</v>
      </c>
      <c r="C145" s="7" t="s">
        <v>345</v>
      </c>
      <c r="D145" s="8" t="s">
        <v>346</v>
      </c>
      <c r="E145" s="46" t="s">
        <v>140</v>
      </c>
      <c r="F145" s="46" t="s">
        <v>140</v>
      </c>
      <c r="G145" s="46"/>
      <c r="H145" s="44"/>
      <c r="I145" s="45"/>
      <c r="J145" s="44"/>
      <c r="K145" s="44"/>
      <c r="L145" s="45"/>
      <c r="M145" s="45"/>
      <c r="N145" s="45"/>
      <c r="O145" s="100"/>
      <c r="P145" s="53"/>
      <c r="Q145" s="61"/>
      <c r="R145" s="21" t="s">
        <v>719</v>
      </c>
      <c r="S145" s="21"/>
      <c r="T145" s="53"/>
      <c r="U145" s="66"/>
      <c r="W145" s="19" t="s">
        <v>140</v>
      </c>
      <c r="AD145" s="72"/>
    </row>
    <row r="146" spans="1:37" ht="20.149999999999999" customHeight="1" x14ac:dyDescent="0.2">
      <c r="A146" s="5" t="s">
        <v>344</v>
      </c>
      <c r="B146" s="6" t="s">
        <v>166</v>
      </c>
      <c r="C146" s="7" t="s">
        <v>347</v>
      </c>
      <c r="D146" s="8" t="s">
        <v>348</v>
      </c>
      <c r="E146" s="46"/>
      <c r="F146" s="44"/>
      <c r="G146" s="44"/>
      <c r="H146" s="44"/>
      <c r="I146" s="45"/>
      <c r="J146" s="44" t="s">
        <v>140</v>
      </c>
      <c r="K146" s="44"/>
      <c r="L146" s="45"/>
      <c r="M146" s="45"/>
      <c r="N146" s="45"/>
      <c r="O146" s="100"/>
      <c r="P146" s="53"/>
      <c r="Q146" s="61"/>
      <c r="R146" s="21" t="s">
        <v>140</v>
      </c>
      <c r="S146" s="21"/>
      <c r="T146" s="53"/>
      <c r="U146" s="66"/>
      <c r="AA146" s="19" t="s">
        <v>559</v>
      </c>
      <c r="AD146" s="72"/>
    </row>
    <row r="147" spans="1:37" ht="20.149999999999999" customHeight="1" x14ac:dyDescent="0.2">
      <c r="A147" s="78" t="s">
        <v>344</v>
      </c>
      <c r="B147" s="6" t="s">
        <v>11</v>
      </c>
      <c r="C147" s="80"/>
      <c r="D147" s="82" t="s">
        <v>616</v>
      </c>
      <c r="E147" s="46" t="s">
        <v>137</v>
      </c>
      <c r="F147" s="46" t="s">
        <v>137</v>
      </c>
      <c r="G147" s="44"/>
      <c r="H147" s="44"/>
      <c r="I147" s="45"/>
      <c r="J147" s="44"/>
      <c r="K147" s="44"/>
      <c r="L147" s="45"/>
      <c r="M147" s="45"/>
      <c r="N147" s="45"/>
      <c r="O147" s="100"/>
      <c r="P147" s="53"/>
      <c r="Q147" s="61"/>
      <c r="R147" s="21" t="s">
        <v>137</v>
      </c>
      <c r="S147" s="21"/>
      <c r="T147" s="53"/>
      <c r="U147" s="66"/>
      <c r="W147" s="19" t="s">
        <v>137</v>
      </c>
    </row>
    <row r="148" spans="1:37" ht="20.149999999999999" customHeight="1" x14ac:dyDescent="0.2">
      <c r="A148" s="78" t="s">
        <v>344</v>
      </c>
      <c r="B148" s="6" t="s">
        <v>11</v>
      </c>
      <c r="C148" s="80"/>
      <c r="D148" s="82" t="s">
        <v>799</v>
      </c>
      <c r="E148" s="46" t="s">
        <v>140</v>
      </c>
      <c r="F148" s="46" t="s">
        <v>140</v>
      </c>
      <c r="G148" s="44"/>
      <c r="H148" s="44"/>
      <c r="I148" s="45"/>
      <c r="J148" s="44"/>
      <c r="K148" s="44"/>
      <c r="L148" s="45"/>
      <c r="M148" s="45"/>
      <c r="N148" s="45"/>
      <c r="O148" s="100"/>
      <c r="P148" s="53"/>
      <c r="Q148" s="61"/>
      <c r="R148" s="21" t="s">
        <v>140</v>
      </c>
      <c r="S148" s="21"/>
      <c r="T148" s="53"/>
      <c r="U148" s="66"/>
      <c r="W148" s="19" t="s">
        <v>137</v>
      </c>
    </row>
    <row r="149" spans="1:37" ht="20.149999999999999" customHeight="1" x14ac:dyDescent="0.2">
      <c r="A149" s="28">
        <f>COUNTIF(A145:A148,"石川県")</f>
        <v>4</v>
      </c>
      <c r="B149" s="29">
        <f>COUNTIF(B145:B148,"＊")</f>
        <v>4</v>
      </c>
      <c r="C149" s="32"/>
      <c r="D149" s="34" t="s">
        <v>466</v>
      </c>
      <c r="E149" s="48">
        <f>COUNTIF(E145:E148,"○")</f>
        <v>3</v>
      </c>
      <c r="F149" s="48">
        <f>COUNTIF(F145:F148,"○")</f>
        <v>3</v>
      </c>
      <c r="G149" s="48">
        <f t="shared" ref="G149:Q149" si="33">COUNTIF(G145:G146,"○")</f>
        <v>0</v>
      </c>
      <c r="H149" s="48">
        <f t="shared" si="33"/>
        <v>0</v>
      </c>
      <c r="I149" s="48">
        <f t="shared" si="33"/>
        <v>0</v>
      </c>
      <c r="J149" s="48">
        <f t="shared" si="33"/>
        <v>1</v>
      </c>
      <c r="K149" s="48">
        <f t="shared" si="33"/>
        <v>0</v>
      </c>
      <c r="L149" s="48">
        <f t="shared" si="33"/>
        <v>0</v>
      </c>
      <c r="M149" s="48">
        <f t="shared" si="33"/>
        <v>0</v>
      </c>
      <c r="N149" s="48">
        <f t="shared" si="33"/>
        <v>0</v>
      </c>
      <c r="O149" s="48">
        <f t="shared" si="33"/>
        <v>0</v>
      </c>
      <c r="P149" s="54">
        <f t="shared" si="33"/>
        <v>0</v>
      </c>
      <c r="Q149" s="58">
        <f t="shared" si="33"/>
        <v>0</v>
      </c>
      <c r="R149" s="48">
        <f>COUNTIF(R145:R148,"○")</f>
        <v>4</v>
      </c>
      <c r="S149" s="48">
        <f>COUNTIF(S145:S148,"○")</f>
        <v>0</v>
      </c>
      <c r="T149" s="54">
        <f>COUNTIF(T145:T146,"○")</f>
        <v>0</v>
      </c>
      <c r="U149" s="68"/>
      <c r="V149" s="48">
        <f>COUNTIF(V145:V146,"○")</f>
        <v>0</v>
      </c>
      <c r="W149" s="48">
        <f>COUNTIF(W145:W148,"○")</f>
        <v>3</v>
      </c>
      <c r="X149" s="48">
        <f t="shared" ref="X149:AD149" si="34">COUNTIF(X145:X146,"○")</f>
        <v>0</v>
      </c>
      <c r="Y149" s="48">
        <f t="shared" si="34"/>
        <v>0</v>
      </c>
      <c r="Z149" s="48">
        <f t="shared" si="34"/>
        <v>0</v>
      </c>
      <c r="AA149" s="48">
        <f t="shared" si="34"/>
        <v>1</v>
      </c>
      <c r="AB149" s="48">
        <f t="shared" si="34"/>
        <v>0</v>
      </c>
      <c r="AC149" s="48">
        <f t="shared" si="34"/>
        <v>0</v>
      </c>
      <c r="AD149" s="48">
        <f t="shared" si="34"/>
        <v>0</v>
      </c>
      <c r="AE149" s="48">
        <f>COUNTIF(AE145:AE148,"○")</f>
        <v>0</v>
      </c>
      <c r="AF149" s="48">
        <f>COUNTIF(AF145:AF148,"○")</f>
        <v>0</v>
      </c>
      <c r="AG149" s="48">
        <f>COUNTIF(AG145:AG146,"○")</f>
        <v>0</v>
      </c>
      <c r="AH149" s="48">
        <f>COUNTIF(AH145:AH146,"○")</f>
        <v>0</v>
      </c>
      <c r="AI149" s="48">
        <f>COUNTIF(AI145:AI146,"○")</f>
        <v>0</v>
      </c>
      <c r="AJ149" s="48">
        <f>COUNTIF(AJ145:AJ146,"○")</f>
        <v>0</v>
      </c>
      <c r="AK149" s="48">
        <f>COUNTIF(AK145:AK146,"○")</f>
        <v>0</v>
      </c>
    </row>
    <row r="150" spans="1:37" ht="20.149999999999999" customHeight="1" x14ac:dyDescent="0.2">
      <c r="A150" s="5" t="s">
        <v>349</v>
      </c>
      <c r="B150" s="6" t="s">
        <v>196</v>
      </c>
      <c r="C150" s="7" t="s">
        <v>350</v>
      </c>
      <c r="D150" s="8" t="s">
        <v>351</v>
      </c>
      <c r="E150" s="46"/>
      <c r="F150" s="44"/>
      <c r="G150" s="44"/>
      <c r="H150" s="44"/>
      <c r="I150" s="45"/>
      <c r="J150" s="44" t="s">
        <v>140</v>
      </c>
      <c r="K150" s="44"/>
      <c r="L150" s="45"/>
      <c r="M150" s="45"/>
      <c r="N150" s="45"/>
      <c r="O150" s="100"/>
      <c r="P150" s="53"/>
      <c r="Q150" s="61"/>
      <c r="R150" s="21" t="s">
        <v>140</v>
      </c>
      <c r="S150" s="21"/>
      <c r="T150" s="53"/>
      <c r="U150" s="66"/>
      <c r="V150" s="21"/>
      <c r="AA150" s="19" t="s">
        <v>140</v>
      </c>
      <c r="AD150" s="72"/>
    </row>
    <row r="151" spans="1:37" ht="20.149999999999999" customHeight="1" x14ac:dyDescent="0.2">
      <c r="A151" s="5" t="s">
        <v>349</v>
      </c>
      <c r="B151" s="6" t="s">
        <v>196</v>
      </c>
      <c r="C151" s="7" t="s">
        <v>352</v>
      </c>
      <c r="D151" s="84" t="s">
        <v>725</v>
      </c>
      <c r="E151" s="46" t="s">
        <v>140</v>
      </c>
      <c r="F151" s="46" t="s">
        <v>140</v>
      </c>
      <c r="G151" s="46" t="s">
        <v>140</v>
      </c>
      <c r="H151" s="44"/>
      <c r="I151" s="45"/>
      <c r="J151" s="44"/>
      <c r="K151" s="44"/>
      <c r="L151" s="45"/>
      <c r="M151" s="45"/>
      <c r="N151" s="45"/>
      <c r="O151" s="100"/>
      <c r="P151" s="53"/>
      <c r="Q151" s="61"/>
      <c r="R151" s="21" t="s">
        <v>140</v>
      </c>
      <c r="S151" s="21"/>
      <c r="T151" s="53"/>
      <c r="U151" s="66"/>
      <c r="V151" s="21"/>
      <c r="W151" s="19" t="s">
        <v>140</v>
      </c>
      <c r="AD151" s="72"/>
    </row>
    <row r="152" spans="1:37" ht="20.149999999999999" customHeight="1" x14ac:dyDescent="0.2">
      <c r="A152" s="10" t="s">
        <v>349</v>
      </c>
      <c r="B152" s="11" t="s">
        <v>178</v>
      </c>
      <c r="C152" s="12" t="s">
        <v>353</v>
      </c>
      <c r="D152" s="13" t="s">
        <v>354</v>
      </c>
      <c r="E152" s="46"/>
      <c r="F152" s="44"/>
      <c r="G152" s="44"/>
      <c r="H152" s="44"/>
      <c r="I152" s="45"/>
      <c r="J152" s="44" t="s">
        <v>140</v>
      </c>
      <c r="K152" s="44"/>
      <c r="L152" s="45"/>
      <c r="M152" s="45"/>
      <c r="N152" s="45"/>
      <c r="O152" s="100"/>
      <c r="P152" s="53"/>
      <c r="Q152" s="61" t="s">
        <v>140</v>
      </c>
      <c r="R152" s="21"/>
      <c r="S152" s="21"/>
      <c r="T152" s="53"/>
      <c r="U152" s="66"/>
      <c r="V152" s="21"/>
      <c r="AD152" s="72"/>
      <c r="AH152" s="19" t="s">
        <v>140</v>
      </c>
    </row>
    <row r="153" spans="1:37" ht="20.149999999999999" customHeight="1" x14ac:dyDescent="0.2">
      <c r="A153" s="163" t="s">
        <v>349</v>
      </c>
      <c r="B153" s="164" t="s">
        <v>178</v>
      </c>
      <c r="C153" s="165" t="s">
        <v>355</v>
      </c>
      <c r="D153" s="167" t="s">
        <v>614</v>
      </c>
      <c r="E153" s="46" t="s">
        <v>140</v>
      </c>
      <c r="F153" s="46" t="s">
        <v>140</v>
      </c>
      <c r="G153" s="46"/>
      <c r="H153" s="46"/>
      <c r="I153" s="45"/>
      <c r="J153" s="44"/>
      <c r="K153" s="44"/>
      <c r="L153" s="45"/>
      <c r="M153" s="45"/>
      <c r="N153" s="45"/>
      <c r="O153" s="100"/>
      <c r="P153" s="53"/>
      <c r="Q153" s="61"/>
      <c r="R153" s="21" t="s">
        <v>140</v>
      </c>
      <c r="S153" s="21"/>
      <c r="T153" s="53"/>
      <c r="U153" s="66"/>
      <c r="V153" s="21"/>
      <c r="AD153" s="72"/>
      <c r="AE153" s="19" t="s">
        <v>137</v>
      </c>
    </row>
    <row r="154" spans="1:37" ht="20.149999999999999" customHeight="1" x14ac:dyDescent="0.2">
      <c r="A154" s="28">
        <f>COUNTIF(A150:A153,"福井県")</f>
        <v>4</v>
      </c>
      <c r="B154" s="29">
        <f>COUNTIF(B150:B153,"＊")</f>
        <v>2</v>
      </c>
      <c r="C154" s="32"/>
      <c r="D154" s="34" t="s">
        <v>467</v>
      </c>
      <c r="E154" s="48">
        <f t="shared" ref="E154:T154" si="35">COUNTIF(E150:E153,"○")</f>
        <v>2</v>
      </c>
      <c r="F154" s="48">
        <f t="shared" si="35"/>
        <v>2</v>
      </c>
      <c r="G154" s="48">
        <f t="shared" si="35"/>
        <v>1</v>
      </c>
      <c r="H154" s="48">
        <f t="shared" si="35"/>
        <v>0</v>
      </c>
      <c r="I154" s="48">
        <f t="shared" si="35"/>
        <v>0</v>
      </c>
      <c r="J154" s="48">
        <f>COUNTIF(J150:J153,"○")</f>
        <v>2</v>
      </c>
      <c r="K154" s="48">
        <f t="shared" si="35"/>
        <v>0</v>
      </c>
      <c r="L154" s="48">
        <f>COUNTIF(L150:L153,"○")</f>
        <v>0</v>
      </c>
      <c r="M154" s="48">
        <f>COUNTIF(M150:M153,"○")</f>
        <v>0</v>
      </c>
      <c r="N154" s="48">
        <f>COUNTIF(N150:N153,"○")</f>
        <v>0</v>
      </c>
      <c r="O154" s="48">
        <f t="shared" si="35"/>
        <v>0</v>
      </c>
      <c r="P154" s="54">
        <f t="shared" si="35"/>
        <v>0</v>
      </c>
      <c r="Q154" s="58">
        <f t="shared" si="35"/>
        <v>1</v>
      </c>
      <c r="R154" s="48">
        <f t="shared" si="35"/>
        <v>3</v>
      </c>
      <c r="S154" s="48">
        <f t="shared" si="35"/>
        <v>0</v>
      </c>
      <c r="T154" s="54">
        <f t="shared" si="35"/>
        <v>0</v>
      </c>
      <c r="U154" s="68"/>
      <c r="V154" s="48">
        <f t="shared" ref="V154:AK154" si="36">COUNTIF(V150:V153,"○")</f>
        <v>0</v>
      </c>
      <c r="W154" s="48">
        <f t="shared" si="36"/>
        <v>1</v>
      </c>
      <c r="X154" s="48">
        <f t="shared" si="36"/>
        <v>0</v>
      </c>
      <c r="Y154" s="48">
        <f t="shared" si="36"/>
        <v>0</v>
      </c>
      <c r="Z154" s="48">
        <f t="shared" si="36"/>
        <v>0</v>
      </c>
      <c r="AA154" s="48">
        <f t="shared" si="36"/>
        <v>1</v>
      </c>
      <c r="AB154" s="48">
        <f t="shared" si="36"/>
        <v>0</v>
      </c>
      <c r="AC154" s="54">
        <f t="shared" si="36"/>
        <v>0</v>
      </c>
      <c r="AD154" s="73">
        <f t="shared" si="36"/>
        <v>0</v>
      </c>
      <c r="AE154" s="48">
        <f t="shared" si="36"/>
        <v>1</v>
      </c>
      <c r="AF154" s="48">
        <f t="shared" si="36"/>
        <v>0</v>
      </c>
      <c r="AG154" s="48">
        <f t="shared" si="36"/>
        <v>0</v>
      </c>
      <c r="AH154" s="48">
        <f t="shared" si="36"/>
        <v>1</v>
      </c>
      <c r="AI154" s="48">
        <f t="shared" si="36"/>
        <v>0</v>
      </c>
      <c r="AJ154" s="48">
        <f t="shared" si="36"/>
        <v>0</v>
      </c>
      <c r="AK154" s="48">
        <f t="shared" si="36"/>
        <v>0</v>
      </c>
    </row>
    <row r="155" spans="1:37" ht="20.149999999999999" customHeight="1" x14ac:dyDescent="0.2">
      <c r="A155" s="78" t="s">
        <v>356</v>
      </c>
      <c r="B155" s="79" t="s">
        <v>196</v>
      </c>
      <c r="C155" s="80" t="s">
        <v>469</v>
      </c>
      <c r="D155" s="81" t="s">
        <v>470</v>
      </c>
      <c r="E155" s="46" t="s">
        <v>140</v>
      </c>
      <c r="F155" s="46" t="s">
        <v>140</v>
      </c>
      <c r="G155" s="44"/>
      <c r="H155" s="44"/>
      <c r="I155" s="45"/>
      <c r="J155" s="44"/>
      <c r="K155" s="44"/>
      <c r="L155" s="45"/>
      <c r="M155" s="45"/>
      <c r="N155" s="45"/>
      <c r="O155" s="100"/>
      <c r="P155" s="53"/>
      <c r="Q155" s="61"/>
      <c r="R155" s="21" t="s">
        <v>140</v>
      </c>
      <c r="S155" s="21"/>
      <c r="T155" s="53"/>
      <c r="U155" s="66"/>
      <c r="V155" s="21"/>
      <c r="W155" s="19" t="s">
        <v>140</v>
      </c>
      <c r="AD155" s="72"/>
    </row>
    <row r="156" spans="1:37" ht="20.149999999999999" customHeight="1" x14ac:dyDescent="0.2">
      <c r="A156" s="28">
        <f>COUNTIF(A155,"山梨県")</f>
        <v>1</v>
      </c>
      <c r="B156" s="29">
        <f>COUNTIF(B155,"＊")</f>
        <v>1</v>
      </c>
      <c r="C156" s="32"/>
      <c r="D156" s="34" t="s">
        <v>468</v>
      </c>
      <c r="E156" s="48">
        <f t="shared" ref="E156:J156" si="37">COUNTIF(E155,"○")</f>
        <v>1</v>
      </c>
      <c r="F156" s="48">
        <f t="shared" si="37"/>
        <v>1</v>
      </c>
      <c r="G156" s="48">
        <f t="shared" si="37"/>
        <v>0</v>
      </c>
      <c r="H156" s="48">
        <f t="shared" si="37"/>
        <v>0</v>
      </c>
      <c r="I156" s="48">
        <f t="shared" si="37"/>
        <v>0</v>
      </c>
      <c r="J156" s="48">
        <f t="shared" si="37"/>
        <v>0</v>
      </c>
      <c r="K156" s="48">
        <f t="shared" ref="K156:V156" si="38">COUNTIF(K155,"○")</f>
        <v>0</v>
      </c>
      <c r="L156" s="48">
        <f>COUNTIF(L155,"○")</f>
        <v>0</v>
      </c>
      <c r="M156" s="48">
        <f>COUNTIF(M155,"○")</f>
        <v>0</v>
      </c>
      <c r="N156" s="48">
        <f>COUNTIF(N155,"○")</f>
        <v>0</v>
      </c>
      <c r="O156" s="48">
        <f t="shared" si="38"/>
        <v>0</v>
      </c>
      <c r="P156" s="54">
        <f t="shared" si="38"/>
        <v>0</v>
      </c>
      <c r="Q156" s="58">
        <f t="shared" si="38"/>
        <v>0</v>
      </c>
      <c r="R156" s="48">
        <f t="shared" si="38"/>
        <v>1</v>
      </c>
      <c r="S156" s="48">
        <f t="shared" si="38"/>
        <v>0</v>
      </c>
      <c r="T156" s="54">
        <f t="shared" si="38"/>
        <v>0</v>
      </c>
      <c r="U156" s="68"/>
      <c r="V156" s="48">
        <f t="shared" si="38"/>
        <v>0</v>
      </c>
      <c r="W156" s="48">
        <f t="shared" ref="W156:AK156" si="39">COUNTIF(W155,"○")</f>
        <v>1</v>
      </c>
      <c r="X156" s="48">
        <f t="shared" si="39"/>
        <v>0</v>
      </c>
      <c r="Y156" s="48">
        <f t="shared" si="39"/>
        <v>0</v>
      </c>
      <c r="Z156" s="48">
        <f t="shared" si="39"/>
        <v>0</v>
      </c>
      <c r="AA156" s="48">
        <f t="shared" si="39"/>
        <v>0</v>
      </c>
      <c r="AB156" s="48">
        <f t="shared" si="39"/>
        <v>0</v>
      </c>
      <c r="AC156" s="54">
        <f t="shared" si="39"/>
        <v>0</v>
      </c>
      <c r="AD156" s="73">
        <f t="shared" si="39"/>
        <v>0</v>
      </c>
      <c r="AE156" s="48">
        <f t="shared" si="39"/>
        <v>0</v>
      </c>
      <c r="AF156" s="48">
        <f t="shared" si="39"/>
        <v>0</v>
      </c>
      <c r="AG156" s="48">
        <f t="shared" si="39"/>
        <v>0</v>
      </c>
      <c r="AH156" s="48">
        <f t="shared" si="39"/>
        <v>0</v>
      </c>
      <c r="AI156" s="48">
        <f t="shared" si="39"/>
        <v>0</v>
      </c>
      <c r="AJ156" s="48">
        <f t="shared" si="39"/>
        <v>0</v>
      </c>
      <c r="AK156" s="48">
        <f t="shared" si="39"/>
        <v>0</v>
      </c>
    </row>
    <row r="157" spans="1:37" ht="20.149999999999999" customHeight="1" x14ac:dyDescent="0.2">
      <c r="A157" s="5" t="s">
        <v>357</v>
      </c>
      <c r="B157" s="6" t="s">
        <v>196</v>
      </c>
      <c r="C157" s="7" t="s">
        <v>358</v>
      </c>
      <c r="D157" s="8" t="s">
        <v>359</v>
      </c>
      <c r="E157" s="46" t="s">
        <v>140</v>
      </c>
      <c r="F157" s="46" t="s">
        <v>140</v>
      </c>
      <c r="G157" s="44"/>
      <c r="H157" s="44"/>
      <c r="I157" s="45"/>
      <c r="J157" s="44"/>
      <c r="K157" s="44"/>
      <c r="L157" s="45"/>
      <c r="M157" s="45"/>
      <c r="N157" s="45"/>
      <c r="O157" s="100"/>
      <c r="P157" s="53"/>
      <c r="Q157" s="61"/>
      <c r="R157" s="21" t="s">
        <v>140</v>
      </c>
      <c r="S157" s="21"/>
      <c r="T157" s="53"/>
      <c r="U157" s="66"/>
      <c r="V157" s="21"/>
      <c r="W157" s="19" t="s">
        <v>140</v>
      </c>
      <c r="AD157" s="72"/>
    </row>
    <row r="158" spans="1:37" ht="20.149999999999999" customHeight="1" x14ac:dyDescent="0.2">
      <c r="A158" s="5" t="s">
        <v>357</v>
      </c>
      <c r="B158" s="6" t="s">
        <v>196</v>
      </c>
      <c r="C158" s="7" t="s">
        <v>360</v>
      </c>
      <c r="D158" s="8" t="s">
        <v>361</v>
      </c>
      <c r="E158" s="46"/>
      <c r="F158" s="44"/>
      <c r="G158" s="44"/>
      <c r="H158" s="44"/>
      <c r="I158" s="45"/>
      <c r="J158" s="44" t="s">
        <v>140</v>
      </c>
      <c r="K158" s="44"/>
      <c r="L158" s="45"/>
      <c r="M158" s="45"/>
      <c r="N158" s="45"/>
      <c r="O158" s="100"/>
      <c r="P158" s="53"/>
      <c r="Q158" s="61"/>
      <c r="R158" s="21" t="s">
        <v>140</v>
      </c>
      <c r="S158" s="21"/>
      <c r="T158" s="53"/>
      <c r="U158" s="66"/>
      <c r="V158" s="21"/>
      <c r="AA158" s="19" t="s">
        <v>140</v>
      </c>
      <c r="AD158" s="72"/>
    </row>
    <row r="159" spans="1:37" ht="20.149999999999999" customHeight="1" x14ac:dyDescent="0.2">
      <c r="A159" s="5" t="s">
        <v>357</v>
      </c>
      <c r="B159" s="6" t="s">
        <v>196</v>
      </c>
      <c r="C159" s="7" t="s">
        <v>362</v>
      </c>
      <c r="D159" s="8" t="s">
        <v>363</v>
      </c>
      <c r="E159" s="46" t="s">
        <v>140</v>
      </c>
      <c r="F159" s="46" t="s">
        <v>140</v>
      </c>
      <c r="G159" s="44"/>
      <c r="H159" s="44"/>
      <c r="I159" s="45"/>
      <c r="J159" s="44"/>
      <c r="K159" s="44"/>
      <c r="L159" s="45"/>
      <c r="M159" s="45"/>
      <c r="N159" s="45"/>
      <c r="O159" s="100"/>
      <c r="P159" s="53"/>
      <c r="Q159" s="61"/>
      <c r="R159" s="21" t="s">
        <v>140</v>
      </c>
      <c r="S159" s="21"/>
      <c r="T159" s="53"/>
      <c r="U159" s="66"/>
      <c r="V159" s="21"/>
      <c r="W159" s="19" t="s">
        <v>140</v>
      </c>
      <c r="AD159" s="72"/>
    </row>
    <row r="160" spans="1:37" ht="20.149999999999999" customHeight="1" x14ac:dyDescent="0.2">
      <c r="A160" s="28">
        <f>COUNTIF(A157:A159,"長野県")</f>
        <v>3</v>
      </c>
      <c r="B160" s="29">
        <f>COUNTIF(B157:B159,"＊")</f>
        <v>3</v>
      </c>
      <c r="C160" s="32"/>
      <c r="D160" s="34" t="s">
        <v>471</v>
      </c>
      <c r="E160" s="48">
        <f t="shared" ref="E160:J160" si="40">COUNTIF(E157:E159,"○")</f>
        <v>2</v>
      </c>
      <c r="F160" s="48">
        <f t="shared" si="40"/>
        <v>2</v>
      </c>
      <c r="G160" s="48">
        <f t="shared" si="40"/>
        <v>0</v>
      </c>
      <c r="H160" s="48">
        <f t="shared" si="40"/>
        <v>0</v>
      </c>
      <c r="I160" s="48">
        <f t="shared" si="40"/>
        <v>0</v>
      </c>
      <c r="J160" s="48">
        <f t="shared" si="40"/>
        <v>1</v>
      </c>
      <c r="K160" s="48">
        <f t="shared" ref="K160:V160" si="41">COUNTIF(K157:K159,"○")</f>
        <v>0</v>
      </c>
      <c r="L160" s="48">
        <f>COUNTIF(L157:L159,"○")</f>
        <v>0</v>
      </c>
      <c r="M160" s="48">
        <f>COUNTIF(M157:M159,"○")</f>
        <v>0</v>
      </c>
      <c r="N160" s="48">
        <f>COUNTIF(N157:N159,"○")</f>
        <v>0</v>
      </c>
      <c r="O160" s="48">
        <f t="shared" si="41"/>
        <v>0</v>
      </c>
      <c r="P160" s="54">
        <f t="shared" si="41"/>
        <v>0</v>
      </c>
      <c r="Q160" s="58">
        <f t="shared" si="41"/>
        <v>0</v>
      </c>
      <c r="R160" s="48">
        <f t="shared" si="41"/>
        <v>3</v>
      </c>
      <c r="S160" s="48">
        <f t="shared" si="41"/>
        <v>0</v>
      </c>
      <c r="T160" s="54">
        <f t="shared" si="41"/>
        <v>0</v>
      </c>
      <c r="U160" s="68"/>
      <c r="V160" s="48">
        <f t="shared" si="41"/>
        <v>0</v>
      </c>
      <c r="W160" s="48">
        <f t="shared" ref="W160:AK160" si="42">COUNTIF(W157:W159,"○")</f>
        <v>2</v>
      </c>
      <c r="X160" s="48">
        <f t="shared" si="42"/>
        <v>0</v>
      </c>
      <c r="Y160" s="48">
        <f t="shared" si="42"/>
        <v>0</v>
      </c>
      <c r="Z160" s="48">
        <f t="shared" si="42"/>
        <v>0</v>
      </c>
      <c r="AA160" s="48">
        <f t="shared" si="42"/>
        <v>1</v>
      </c>
      <c r="AB160" s="48">
        <f t="shared" si="42"/>
        <v>0</v>
      </c>
      <c r="AC160" s="54">
        <f t="shared" si="42"/>
        <v>0</v>
      </c>
      <c r="AD160" s="73">
        <f t="shared" si="42"/>
        <v>0</v>
      </c>
      <c r="AE160" s="48">
        <f t="shared" si="42"/>
        <v>0</v>
      </c>
      <c r="AF160" s="48">
        <f t="shared" si="42"/>
        <v>0</v>
      </c>
      <c r="AG160" s="48">
        <f t="shared" si="42"/>
        <v>0</v>
      </c>
      <c r="AH160" s="48">
        <f t="shared" si="42"/>
        <v>0</v>
      </c>
      <c r="AI160" s="48">
        <f t="shared" si="42"/>
        <v>0</v>
      </c>
      <c r="AJ160" s="48">
        <f t="shared" si="42"/>
        <v>0</v>
      </c>
      <c r="AK160" s="48">
        <f t="shared" si="42"/>
        <v>0</v>
      </c>
    </row>
    <row r="161" spans="1:37" ht="20.149999999999999" customHeight="1" x14ac:dyDescent="0.2">
      <c r="A161" s="49">
        <f>A61+A68+A73+A84+A92+A132+A160+A156+A140</f>
        <v>48</v>
      </c>
      <c r="B161" s="49">
        <f>B61+B68+B73+B84+B92+B132+B160+B156+B140</f>
        <v>39</v>
      </c>
      <c r="C161" s="36"/>
      <c r="D161" s="37" t="s">
        <v>364</v>
      </c>
      <c r="E161" s="49">
        <f t="shared" ref="E161:T161" si="43">E61+E68+E73+E84+E92+E132+E160+E156+E140</f>
        <v>31</v>
      </c>
      <c r="F161" s="49">
        <f t="shared" si="43"/>
        <v>28</v>
      </c>
      <c r="G161" s="49">
        <f t="shared" si="43"/>
        <v>10</v>
      </c>
      <c r="H161" s="49">
        <f t="shared" si="43"/>
        <v>0</v>
      </c>
      <c r="I161" s="49">
        <f t="shared" si="43"/>
        <v>0</v>
      </c>
      <c r="J161" s="49">
        <f t="shared" si="43"/>
        <v>15</v>
      </c>
      <c r="K161" s="49">
        <f t="shared" si="43"/>
        <v>1</v>
      </c>
      <c r="L161" s="49">
        <f t="shared" si="43"/>
        <v>1</v>
      </c>
      <c r="M161" s="49">
        <f t="shared" si="43"/>
        <v>1</v>
      </c>
      <c r="N161" s="49">
        <f t="shared" si="43"/>
        <v>1</v>
      </c>
      <c r="O161" s="49">
        <f t="shared" si="43"/>
        <v>0</v>
      </c>
      <c r="P161" s="55">
        <f t="shared" si="43"/>
        <v>0</v>
      </c>
      <c r="Q161" s="59">
        <f t="shared" si="43"/>
        <v>7</v>
      </c>
      <c r="R161" s="49">
        <f t="shared" si="43"/>
        <v>40</v>
      </c>
      <c r="S161" s="49">
        <f t="shared" si="43"/>
        <v>0</v>
      </c>
      <c r="T161" s="55">
        <f t="shared" si="43"/>
        <v>0</v>
      </c>
      <c r="U161" s="69"/>
      <c r="V161" s="49">
        <f t="shared" ref="V161:AK161" si="44">V61+V68+V73+V84+V92+V132+V160+V156+V140</f>
        <v>0</v>
      </c>
      <c r="W161" s="49">
        <f t="shared" si="44"/>
        <v>29</v>
      </c>
      <c r="X161" s="49">
        <f t="shared" si="44"/>
        <v>0</v>
      </c>
      <c r="Y161" s="49">
        <f t="shared" si="44"/>
        <v>0</v>
      </c>
      <c r="Z161" s="49">
        <f t="shared" si="44"/>
        <v>2</v>
      </c>
      <c r="AA161" s="49">
        <f t="shared" si="44"/>
        <v>7</v>
      </c>
      <c r="AB161" s="49">
        <f t="shared" si="44"/>
        <v>0</v>
      </c>
      <c r="AC161" s="55">
        <f t="shared" si="44"/>
        <v>1</v>
      </c>
      <c r="AD161" s="74">
        <f t="shared" si="44"/>
        <v>0</v>
      </c>
      <c r="AE161" s="49">
        <f t="shared" si="44"/>
        <v>2</v>
      </c>
      <c r="AF161" s="49">
        <f t="shared" si="44"/>
        <v>0</v>
      </c>
      <c r="AG161" s="49">
        <f t="shared" si="44"/>
        <v>0</v>
      </c>
      <c r="AH161" s="49">
        <f t="shared" si="44"/>
        <v>5</v>
      </c>
      <c r="AI161" s="49">
        <f t="shared" si="44"/>
        <v>1</v>
      </c>
      <c r="AJ161" s="49">
        <f t="shared" si="44"/>
        <v>0</v>
      </c>
      <c r="AK161" s="49">
        <f t="shared" si="44"/>
        <v>0</v>
      </c>
    </row>
    <row r="162" spans="1:37" ht="20.149999999999999" customHeight="1" x14ac:dyDescent="0.2">
      <c r="A162" s="5" t="s">
        <v>365</v>
      </c>
      <c r="B162" s="6" t="s">
        <v>196</v>
      </c>
      <c r="C162" s="7" t="s">
        <v>366</v>
      </c>
      <c r="D162" s="8" t="s">
        <v>367</v>
      </c>
      <c r="E162" s="46" t="s">
        <v>140</v>
      </c>
      <c r="F162" s="46" t="s">
        <v>140</v>
      </c>
      <c r="G162" s="46"/>
      <c r="H162" s="44"/>
      <c r="I162" s="45"/>
      <c r="J162" s="44"/>
      <c r="K162" s="44"/>
      <c r="L162" s="45"/>
      <c r="M162" s="45"/>
      <c r="N162" s="45"/>
      <c r="O162" s="100"/>
      <c r="P162" s="53"/>
      <c r="Q162" s="61"/>
      <c r="R162" s="21" t="s">
        <v>140</v>
      </c>
      <c r="S162" s="21"/>
      <c r="T162" s="53"/>
      <c r="U162" s="66"/>
      <c r="V162" s="21"/>
      <c r="W162" s="19" t="s">
        <v>140</v>
      </c>
      <c r="AD162" s="72"/>
    </row>
    <row r="163" spans="1:37" ht="20.149999999999999" customHeight="1" x14ac:dyDescent="0.2">
      <c r="A163" s="10" t="s">
        <v>365</v>
      </c>
      <c r="B163" s="11" t="s">
        <v>178</v>
      </c>
      <c r="C163" s="12" t="s">
        <v>368</v>
      </c>
      <c r="D163" s="13" t="s">
        <v>369</v>
      </c>
      <c r="E163" s="47"/>
      <c r="F163" s="44"/>
      <c r="G163" s="44"/>
      <c r="H163" s="44"/>
      <c r="I163" s="45"/>
      <c r="J163" s="44" t="s">
        <v>140</v>
      </c>
      <c r="K163" s="44"/>
      <c r="L163" s="45"/>
      <c r="M163" s="45"/>
      <c r="N163" s="45"/>
      <c r="O163" s="100"/>
      <c r="P163" s="53"/>
      <c r="Q163" s="61" t="s">
        <v>140</v>
      </c>
      <c r="R163" s="21"/>
      <c r="S163" s="21"/>
      <c r="T163" s="53"/>
      <c r="U163" s="66"/>
      <c r="V163" s="21"/>
      <c r="AD163" s="72"/>
      <c r="AH163" s="19" t="s">
        <v>140</v>
      </c>
    </row>
    <row r="164" spans="1:37" ht="20.149999999999999" customHeight="1" x14ac:dyDescent="0.2">
      <c r="A164" s="5" t="s">
        <v>365</v>
      </c>
      <c r="B164" s="6" t="s">
        <v>196</v>
      </c>
      <c r="C164" s="7" t="s">
        <v>370</v>
      </c>
      <c r="D164" s="8" t="s">
        <v>371</v>
      </c>
      <c r="E164" s="46"/>
      <c r="F164" s="44"/>
      <c r="G164" s="44"/>
      <c r="H164" s="44"/>
      <c r="I164" s="45"/>
      <c r="J164" s="44" t="s">
        <v>140</v>
      </c>
      <c r="K164" s="44"/>
      <c r="L164" s="45"/>
      <c r="M164" s="45"/>
      <c r="N164" s="45"/>
      <c r="O164" s="100"/>
      <c r="P164" s="53"/>
      <c r="Q164" s="61"/>
      <c r="R164" s="21" t="s">
        <v>140</v>
      </c>
      <c r="S164" s="21"/>
      <c r="T164" s="53"/>
      <c r="U164" s="66"/>
      <c r="V164" s="21"/>
      <c r="AA164" s="19" t="s">
        <v>561</v>
      </c>
      <c r="AD164" s="72"/>
    </row>
    <row r="165" spans="1:37" ht="20.149999999999999" customHeight="1" x14ac:dyDescent="0.2">
      <c r="A165" s="5" t="s">
        <v>365</v>
      </c>
      <c r="B165" s="6" t="s">
        <v>196</v>
      </c>
      <c r="C165" s="7" t="s">
        <v>372</v>
      </c>
      <c r="D165" s="84" t="s">
        <v>726</v>
      </c>
      <c r="E165" s="46" t="s">
        <v>140</v>
      </c>
      <c r="F165" s="44"/>
      <c r="G165" s="46" t="s">
        <v>140</v>
      </c>
      <c r="H165" s="44"/>
      <c r="I165" s="45"/>
      <c r="J165" s="44"/>
      <c r="K165" s="44"/>
      <c r="L165" s="45"/>
      <c r="M165" s="45"/>
      <c r="N165" s="45"/>
      <c r="O165" s="100"/>
      <c r="P165" s="53"/>
      <c r="Q165" s="61"/>
      <c r="R165" s="21" t="s">
        <v>140</v>
      </c>
      <c r="S165" s="21"/>
      <c r="T165" s="53"/>
      <c r="U165" s="66"/>
      <c r="V165" s="21"/>
      <c r="W165" s="19" t="s">
        <v>140</v>
      </c>
      <c r="AD165" s="72"/>
    </row>
    <row r="166" spans="1:37" ht="20.149999999999999" customHeight="1" x14ac:dyDescent="0.2">
      <c r="A166" s="28">
        <f>COUNTIF(A162:A165,"岐阜県")</f>
        <v>4</v>
      </c>
      <c r="B166" s="29">
        <f>COUNTIF(B162:B165,"＊")</f>
        <v>3</v>
      </c>
      <c r="C166" s="32"/>
      <c r="D166" s="34" t="s">
        <v>472</v>
      </c>
      <c r="E166" s="48">
        <f t="shared" ref="E166:T166" si="45">COUNTIF(E162:E165,"○")</f>
        <v>2</v>
      </c>
      <c r="F166" s="48">
        <f t="shared" si="45"/>
        <v>1</v>
      </c>
      <c r="G166" s="48">
        <f t="shared" si="45"/>
        <v>1</v>
      </c>
      <c r="H166" s="48">
        <f t="shared" si="45"/>
        <v>0</v>
      </c>
      <c r="I166" s="48">
        <f t="shared" si="45"/>
        <v>0</v>
      </c>
      <c r="J166" s="48">
        <f>COUNTIF(J162:J165,"○")</f>
        <v>2</v>
      </c>
      <c r="K166" s="48">
        <f t="shared" si="45"/>
        <v>0</v>
      </c>
      <c r="L166" s="48">
        <f>COUNTIF(L162:L165,"○")</f>
        <v>0</v>
      </c>
      <c r="M166" s="48">
        <f>COUNTIF(M162:M165,"○")</f>
        <v>0</v>
      </c>
      <c r="N166" s="48">
        <f>COUNTIF(N162:N165,"○")</f>
        <v>0</v>
      </c>
      <c r="O166" s="48">
        <f t="shared" si="45"/>
        <v>0</v>
      </c>
      <c r="P166" s="54">
        <f t="shared" si="45"/>
        <v>0</v>
      </c>
      <c r="Q166" s="58">
        <f t="shared" si="45"/>
        <v>1</v>
      </c>
      <c r="R166" s="48">
        <f t="shared" si="45"/>
        <v>3</v>
      </c>
      <c r="S166" s="48">
        <f t="shared" si="45"/>
        <v>0</v>
      </c>
      <c r="T166" s="54">
        <f t="shared" si="45"/>
        <v>0</v>
      </c>
      <c r="U166" s="68"/>
      <c r="V166" s="48">
        <f t="shared" ref="V166:AK166" si="46">COUNTIF(V162:V165,"○")</f>
        <v>0</v>
      </c>
      <c r="W166" s="48">
        <f t="shared" si="46"/>
        <v>2</v>
      </c>
      <c r="X166" s="48">
        <f t="shared" si="46"/>
        <v>0</v>
      </c>
      <c r="Y166" s="48">
        <f t="shared" si="46"/>
        <v>0</v>
      </c>
      <c r="Z166" s="48">
        <f t="shared" si="46"/>
        <v>0</v>
      </c>
      <c r="AA166" s="48">
        <f t="shared" si="46"/>
        <v>1</v>
      </c>
      <c r="AB166" s="48">
        <f t="shared" si="46"/>
        <v>0</v>
      </c>
      <c r="AC166" s="54">
        <f t="shared" si="46"/>
        <v>0</v>
      </c>
      <c r="AD166" s="73">
        <f t="shared" si="46"/>
        <v>0</v>
      </c>
      <c r="AE166" s="48">
        <f t="shared" si="46"/>
        <v>0</v>
      </c>
      <c r="AF166" s="48">
        <f t="shared" si="46"/>
        <v>0</v>
      </c>
      <c r="AG166" s="48">
        <f t="shared" si="46"/>
        <v>0</v>
      </c>
      <c r="AH166" s="48">
        <f t="shared" si="46"/>
        <v>1</v>
      </c>
      <c r="AI166" s="48">
        <f t="shared" si="46"/>
        <v>0</v>
      </c>
      <c r="AJ166" s="48">
        <f t="shared" si="46"/>
        <v>0</v>
      </c>
      <c r="AK166" s="48">
        <f t="shared" si="46"/>
        <v>0</v>
      </c>
    </row>
    <row r="167" spans="1:37" ht="20.149999999999999" customHeight="1" x14ac:dyDescent="0.2">
      <c r="A167" s="5" t="s">
        <v>373</v>
      </c>
      <c r="B167" s="6" t="s">
        <v>186</v>
      </c>
      <c r="C167" s="7" t="s">
        <v>374</v>
      </c>
      <c r="D167" s="8" t="s">
        <v>375</v>
      </c>
      <c r="E167" s="46" t="s">
        <v>140</v>
      </c>
      <c r="F167" s="46" t="s">
        <v>140</v>
      </c>
      <c r="G167" s="46" t="s">
        <v>140</v>
      </c>
      <c r="H167" s="44"/>
      <c r="I167" s="45"/>
      <c r="J167" s="44"/>
      <c r="K167" s="44"/>
      <c r="L167" s="45"/>
      <c r="M167" s="45"/>
      <c r="N167" s="45"/>
      <c r="O167" s="100"/>
      <c r="P167" s="53"/>
      <c r="Q167" s="61"/>
      <c r="R167" s="21" t="s">
        <v>140</v>
      </c>
      <c r="S167" s="21"/>
      <c r="T167" s="53"/>
      <c r="U167" s="66"/>
      <c r="W167" s="19" t="s">
        <v>140</v>
      </c>
      <c r="AD167" s="72"/>
    </row>
    <row r="168" spans="1:37" ht="20.149999999999999" customHeight="1" x14ac:dyDescent="0.2">
      <c r="A168" s="5" t="s">
        <v>373</v>
      </c>
      <c r="B168" s="6" t="s">
        <v>152</v>
      </c>
      <c r="C168" s="7" t="s">
        <v>376</v>
      </c>
      <c r="D168" s="8" t="s">
        <v>377</v>
      </c>
      <c r="E168" s="46" t="s">
        <v>140</v>
      </c>
      <c r="F168" s="46" t="s">
        <v>140</v>
      </c>
      <c r="G168" s="46"/>
      <c r="H168" s="46" t="s">
        <v>140</v>
      </c>
      <c r="I168" s="45"/>
      <c r="J168" s="44"/>
      <c r="K168" s="44"/>
      <c r="L168" s="45"/>
      <c r="M168" s="45"/>
      <c r="N168" s="45"/>
      <c r="O168" s="100"/>
      <c r="P168" s="53"/>
      <c r="Q168" s="61"/>
      <c r="R168" s="21"/>
      <c r="S168" s="21" t="s">
        <v>137</v>
      </c>
      <c r="T168" s="53"/>
      <c r="U168" s="66"/>
      <c r="W168" s="19" t="s">
        <v>140</v>
      </c>
      <c r="AD168" s="72"/>
    </row>
    <row r="169" spans="1:37" ht="20.149999999999999" customHeight="1" x14ac:dyDescent="0.2">
      <c r="A169" s="163" t="s">
        <v>373</v>
      </c>
      <c r="B169" s="164" t="s">
        <v>178</v>
      </c>
      <c r="C169" s="165" t="s">
        <v>378</v>
      </c>
      <c r="D169" s="166" t="s">
        <v>379</v>
      </c>
      <c r="E169" s="46" t="s">
        <v>140</v>
      </c>
      <c r="F169" s="46" t="s">
        <v>140</v>
      </c>
      <c r="G169" s="46" t="s">
        <v>140</v>
      </c>
      <c r="H169" s="46"/>
      <c r="I169" s="45"/>
      <c r="J169" s="44"/>
      <c r="K169" s="44"/>
      <c r="L169" s="45"/>
      <c r="M169" s="45"/>
      <c r="N169" s="45"/>
      <c r="O169" s="100"/>
      <c r="P169" s="53"/>
      <c r="Q169" s="61"/>
      <c r="R169" s="21" t="s">
        <v>140</v>
      </c>
      <c r="S169" s="21"/>
      <c r="T169" s="53"/>
      <c r="U169" s="66"/>
      <c r="AD169" s="72"/>
      <c r="AE169" s="19" t="s">
        <v>137</v>
      </c>
    </row>
    <row r="170" spans="1:37" ht="20.149999999999999" customHeight="1" x14ac:dyDescent="0.2">
      <c r="A170" s="189" t="s">
        <v>373</v>
      </c>
      <c r="B170" s="190"/>
      <c r="C170" s="191" t="s">
        <v>380</v>
      </c>
      <c r="D170" s="188" t="s">
        <v>381</v>
      </c>
      <c r="E170" s="46"/>
      <c r="F170" s="44"/>
      <c r="G170" s="44"/>
      <c r="H170" s="44"/>
      <c r="I170" s="45"/>
      <c r="J170" s="44"/>
      <c r="K170" s="44"/>
      <c r="L170" s="45"/>
      <c r="M170" s="45"/>
      <c r="N170" s="45"/>
      <c r="O170" s="100"/>
      <c r="P170" s="53"/>
      <c r="Q170" s="61"/>
      <c r="R170" s="21"/>
      <c r="S170" s="21"/>
      <c r="T170" s="53"/>
      <c r="U170" s="66"/>
      <c r="AD170" s="72"/>
    </row>
    <row r="171" spans="1:37" ht="20.149999999999999" customHeight="1" x14ac:dyDescent="0.2">
      <c r="A171" s="5" t="s">
        <v>373</v>
      </c>
      <c r="B171" s="6" t="s">
        <v>164</v>
      </c>
      <c r="C171" s="7" t="s">
        <v>382</v>
      </c>
      <c r="D171" s="8" t="s">
        <v>383</v>
      </c>
      <c r="E171" s="46" t="s">
        <v>140</v>
      </c>
      <c r="F171" s="46" t="s">
        <v>140</v>
      </c>
      <c r="G171" s="44"/>
      <c r="H171" s="44"/>
      <c r="I171" s="45"/>
      <c r="J171" s="44"/>
      <c r="K171" s="44"/>
      <c r="L171" s="45"/>
      <c r="M171" s="45"/>
      <c r="N171" s="45"/>
      <c r="O171" s="100"/>
      <c r="P171" s="53"/>
      <c r="Q171" s="61"/>
      <c r="R171" s="21" t="s">
        <v>140</v>
      </c>
      <c r="S171" s="21"/>
      <c r="T171" s="53"/>
      <c r="U171" s="66"/>
      <c r="W171" s="19" t="s">
        <v>140</v>
      </c>
      <c r="AD171" s="72"/>
    </row>
    <row r="172" spans="1:37" ht="20.149999999999999" customHeight="1" x14ac:dyDescent="0.2">
      <c r="A172" s="5" t="s">
        <v>373</v>
      </c>
      <c r="B172" s="6" t="s">
        <v>330</v>
      </c>
      <c r="C172" s="7" t="s">
        <v>384</v>
      </c>
      <c r="D172" s="8" t="s">
        <v>385</v>
      </c>
      <c r="E172" s="46" t="s">
        <v>140</v>
      </c>
      <c r="F172" s="46" t="s">
        <v>140</v>
      </c>
      <c r="G172" s="46" t="s">
        <v>140</v>
      </c>
      <c r="H172" s="46" t="s">
        <v>140</v>
      </c>
      <c r="I172" s="45"/>
      <c r="J172" s="44"/>
      <c r="K172" s="44"/>
      <c r="L172" s="45"/>
      <c r="M172" s="45"/>
      <c r="N172" s="45"/>
      <c r="O172" s="100"/>
      <c r="P172" s="53"/>
      <c r="Q172" s="61"/>
      <c r="R172" s="53" t="s">
        <v>140</v>
      </c>
      <c r="S172" s="21"/>
      <c r="U172" s="66"/>
      <c r="W172" s="19" t="s">
        <v>140</v>
      </c>
      <c r="AD172" s="72"/>
    </row>
    <row r="173" spans="1:37" ht="20.149999999999999" customHeight="1" x14ac:dyDescent="0.2">
      <c r="A173" s="5" t="s">
        <v>373</v>
      </c>
      <c r="B173" s="6" t="s">
        <v>154</v>
      </c>
      <c r="C173" s="7" t="s">
        <v>386</v>
      </c>
      <c r="D173" s="8" t="s">
        <v>387</v>
      </c>
      <c r="E173" s="46" t="s">
        <v>140</v>
      </c>
      <c r="F173" s="46" t="s">
        <v>140</v>
      </c>
      <c r="G173" s="46"/>
      <c r="H173" s="46"/>
      <c r="I173" s="45"/>
      <c r="J173" s="44"/>
      <c r="K173" s="44"/>
      <c r="L173" s="45"/>
      <c r="M173" s="45"/>
      <c r="N173" s="45"/>
      <c r="O173" s="100"/>
      <c r="P173" s="53"/>
      <c r="Q173" s="61"/>
      <c r="R173" s="21" t="s">
        <v>140</v>
      </c>
      <c r="S173" s="21"/>
      <c r="T173" s="53"/>
      <c r="U173" s="66"/>
      <c r="W173" s="19" t="s">
        <v>137</v>
      </c>
      <c r="AD173" s="72"/>
    </row>
    <row r="174" spans="1:37" ht="20.149999999999999" customHeight="1" x14ac:dyDescent="0.2">
      <c r="A174" s="5" t="s">
        <v>373</v>
      </c>
      <c r="B174" s="6" t="s">
        <v>152</v>
      </c>
      <c r="C174" s="7" t="s">
        <v>388</v>
      </c>
      <c r="D174" s="84" t="s">
        <v>727</v>
      </c>
      <c r="E174" s="46" t="s">
        <v>140</v>
      </c>
      <c r="F174" s="46" t="s">
        <v>140</v>
      </c>
      <c r="G174" s="44"/>
      <c r="H174" s="44"/>
      <c r="I174" s="45"/>
      <c r="J174" s="44"/>
      <c r="K174" s="44"/>
      <c r="L174" s="45"/>
      <c r="M174" s="45"/>
      <c r="N174" s="45"/>
      <c r="O174" s="100"/>
      <c r="P174" s="53"/>
      <c r="Q174" s="61"/>
      <c r="R174" s="21" t="s">
        <v>140</v>
      </c>
      <c r="S174" s="21"/>
      <c r="T174" s="53"/>
      <c r="U174" s="66"/>
      <c r="W174" s="19" t="s">
        <v>140</v>
      </c>
      <c r="AD174" s="72"/>
    </row>
    <row r="175" spans="1:37" ht="20.149999999999999" customHeight="1" x14ac:dyDescent="0.2">
      <c r="A175" s="28">
        <f>COUNTIF(A167:A174,"静岡県")</f>
        <v>8</v>
      </c>
      <c r="B175" s="29">
        <f>COUNTIF(B167:B174,"＊")</f>
        <v>6</v>
      </c>
      <c r="C175" s="32"/>
      <c r="D175" s="34" t="s">
        <v>473</v>
      </c>
      <c r="E175" s="48">
        <f>COUNTIF(E167:E174,"○")</f>
        <v>7</v>
      </c>
      <c r="F175" s="48">
        <f t="shared" ref="F175:J175" si="47">COUNTIF(F167:F174,"○")</f>
        <v>7</v>
      </c>
      <c r="G175" s="48">
        <f t="shared" si="47"/>
        <v>3</v>
      </c>
      <c r="H175" s="48">
        <f t="shared" si="47"/>
        <v>2</v>
      </c>
      <c r="I175" s="48">
        <f t="shared" si="47"/>
        <v>0</v>
      </c>
      <c r="J175" s="48">
        <f t="shared" si="47"/>
        <v>0</v>
      </c>
      <c r="K175" s="48">
        <f t="shared" ref="K175:V175" si="48">COUNTIF(K167:K174,"○")</f>
        <v>0</v>
      </c>
      <c r="L175" s="48">
        <f>COUNTIF(L167:L174,"○")</f>
        <v>0</v>
      </c>
      <c r="M175" s="48">
        <f>COUNTIF(M167:M174,"○")</f>
        <v>0</v>
      </c>
      <c r="N175" s="48">
        <f>COUNTIF(N167:N174,"○")</f>
        <v>0</v>
      </c>
      <c r="O175" s="48">
        <f t="shared" si="48"/>
        <v>0</v>
      </c>
      <c r="P175" s="54">
        <f t="shared" si="48"/>
        <v>0</v>
      </c>
      <c r="Q175" s="58">
        <f t="shared" si="48"/>
        <v>0</v>
      </c>
      <c r="R175" s="48">
        <f t="shared" si="48"/>
        <v>6</v>
      </c>
      <c r="S175" s="48">
        <f t="shared" si="48"/>
        <v>1</v>
      </c>
      <c r="T175" s="54">
        <f t="shared" si="48"/>
        <v>0</v>
      </c>
      <c r="U175" s="68"/>
      <c r="V175" s="48">
        <f t="shared" si="48"/>
        <v>0</v>
      </c>
      <c r="W175" s="48">
        <f t="shared" ref="W175:AK175" si="49">COUNTIF(W167:W174,"○")</f>
        <v>6</v>
      </c>
      <c r="X175" s="48">
        <f t="shared" si="49"/>
        <v>0</v>
      </c>
      <c r="Y175" s="48">
        <f t="shared" si="49"/>
        <v>0</v>
      </c>
      <c r="Z175" s="48">
        <f t="shared" si="49"/>
        <v>0</v>
      </c>
      <c r="AA175" s="48">
        <f t="shared" si="49"/>
        <v>0</v>
      </c>
      <c r="AB175" s="48">
        <f t="shared" si="49"/>
        <v>0</v>
      </c>
      <c r="AC175" s="54">
        <f t="shared" si="49"/>
        <v>0</v>
      </c>
      <c r="AD175" s="73">
        <f t="shared" si="49"/>
        <v>0</v>
      </c>
      <c r="AE175" s="48">
        <f>COUNTIF(AE167:AE174,"○")</f>
        <v>1</v>
      </c>
      <c r="AF175" s="48">
        <f t="shared" si="49"/>
        <v>0</v>
      </c>
      <c r="AG175" s="48">
        <f t="shared" si="49"/>
        <v>0</v>
      </c>
      <c r="AH175" s="48">
        <f t="shared" si="49"/>
        <v>0</v>
      </c>
      <c r="AI175" s="48">
        <f t="shared" si="49"/>
        <v>0</v>
      </c>
      <c r="AJ175" s="48">
        <f t="shared" si="49"/>
        <v>0</v>
      </c>
      <c r="AK175" s="48">
        <f t="shared" si="49"/>
        <v>0</v>
      </c>
    </row>
    <row r="176" spans="1:37" ht="20.149999999999999" customHeight="1" x14ac:dyDescent="0.2">
      <c r="A176" s="5" t="s">
        <v>389</v>
      </c>
      <c r="B176" s="6" t="s">
        <v>196</v>
      </c>
      <c r="C176" s="7" t="s">
        <v>390</v>
      </c>
      <c r="D176" s="9" t="s">
        <v>391</v>
      </c>
      <c r="E176" s="46"/>
      <c r="F176" s="44"/>
      <c r="G176" s="44"/>
      <c r="H176" s="44"/>
      <c r="I176" s="45"/>
      <c r="J176" s="44" t="s">
        <v>140</v>
      </c>
      <c r="K176" s="44"/>
      <c r="L176" s="45"/>
      <c r="M176" s="45"/>
      <c r="N176" s="45"/>
      <c r="O176" s="100"/>
      <c r="P176" s="53"/>
      <c r="Q176" s="61"/>
      <c r="R176" s="21" t="s">
        <v>140</v>
      </c>
      <c r="S176" s="21"/>
      <c r="T176" s="53"/>
      <c r="U176" s="66"/>
      <c r="V176" s="21"/>
      <c r="AA176" s="19" t="s">
        <v>140</v>
      </c>
      <c r="AD176" s="72"/>
    </row>
    <row r="177" spans="1:37" ht="20.149999999999999" customHeight="1" x14ac:dyDescent="0.2">
      <c r="A177" s="5" t="s">
        <v>389</v>
      </c>
      <c r="B177" s="6" t="s">
        <v>196</v>
      </c>
      <c r="C177" s="7" t="s">
        <v>392</v>
      </c>
      <c r="D177" s="84" t="s">
        <v>615</v>
      </c>
      <c r="E177" s="46" t="s">
        <v>140</v>
      </c>
      <c r="F177" s="46" t="s">
        <v>140</v>
      </c>
      <c r="G177" s="46" t="s">
        <v>140</v>
      </c>
      <c r="H177" s="44"/>
      <c r="I177" s="45"/>
      <c r="J177" s="44"/>
      <c r="K177" s="44"/>
      <c r="L177" s="45"/>
      <c r="M177" s="45"/>
      <c r="N177" s="45"/>
      <c r="O177" s="100"/>
      <c r="P177" s="53"/>
      <c r="Q177" s="61"/>
      <c r="R177" s="21" t="s">
        <v>140</v>
      </c>
      <c r="S177" s="21"/>
      <c r="T177" s="53"/>
      <c r="U177" s="66"/>
      <c r="V177" s="21"/>
      <c r="W177" s="19" t="s">
        <v>140</v>
      </c>
      <c r="AD177" s="72"/>
    </row>
    <row r="178" spans="1:37" ht="20.149999999999999" customHeight="1" x14ac:dyDescent="0.2">
      <c r="A178" s="5" t="s">
        <v>389</v>
      </c>
      <c r="B178" s="6" t="s">
        <v>196</v>
      </c>
      <c r="C178" s="7" t="s">
        <v>393</v>
      </c>
      <c r="D178" s="8" t="s">
        <v>394</v>
      </c>
      <c r="E178" s="46" t="s">
        <v>140</v>
      </c>
      <c r="F178" s="46" t="s">
        <v>140</v>
      </c>
      <c r="G178" s="46" t="s">
        <v>140</v>
      </c>
      <c r="H178" s="44"/>
      <c r="I178" s="45"/>
      <c r="J178" s="44"/>
      <c r="K178" s="44"/>
      <c r="L178" s="45"/>
      <c r="M178" s="45"/>
      <c r="N178" s="45"/>
      <c r="O178" s="100"/>
      <c r="P178" s="53"/>
      <c r="Q178" s="61"/>
      <c r="R178" s="21" t="s">
        <v>140</v>
      </c>
      <c r="S178" s="21"/>
      <c r="T178" s="53"/>
      <c r="U178" s="66"/>
      <c r="V178" s="21"/>
      <c r="W178" s="19" t="s">
        <v>140</v>
      </c>
      <c r="AD178" s="72"/>
    </row>
    <row r="179" spans="1:37" ht="20.149999999999999" customHeight="1" x14ac:dyDescent="0.2">
      <c r="A179" s="5" t="s">
        <v>389</v>
      </c>
      <c r="B179" s="6" t="s">
        <v>196</v>
      </c>
      <c r="C179" s="7" t="s">
        <v>395</v>
      </c>
      <c r="D179" s="8" t="s">
        <v>396</v>
      </c>
      <c r="E179" s="46" t="s">
        <v>140</v>
      </c>
      <c r="F179" s="46" t="s">
        <v>140</v>
      </c>
      <c r="G179" s="46"/>
      <c r="H179" s="44"/>
      <c r="I179" s="45"/>
      <c r="J179" s="44"/>
      <c r="K179" s="44"/>
      <c r="L179" s="45"/>
      <c r="M179" s="45"/>
      <c r="N179" s="45"/>
      <c r="O179" s="100"/>
      <c r="P179" s="53"/>
      <c r="Q179" s="61"/>
      <c r="R179" s="21" t="s">
        <v>140</v>
      </c>
      <c r="S179" s="21"/>
      <c r="T179" s="53"/>
      <c r="U179" s="66"/>
      <c r="V179" s="21"/>
      <c r="W179" s="19" t="s">
        <v>140</v>
      </c>
      <c r="AD179" s="72"/>
    </row>
    <row r="180" spans="1:37" ht="20.149999999999999" customHeight="1" x14ac:dyDescent="0.2">
      <c r="A180" s="5" t="s">
        <v>389</v>
      </c>
      <c r="B180" s="6" t="s">
        <v>196</v>
      </c>
      <c r="C180" s="7" t="s">
        <v>397</v>
      </c>
      <c r="D180" s="84" t="s">
        <v>613</v>
      </c>
      <c r="E180" s="46" t="s">
        <v>140</v>
      </c>
      <c r="F180" s="46" t="s">
        <v>140</v>
      </c>
      <c r="G180" s="46" t="s">
        <v>140</v>
      </c>
      <c r="H180" s="44"/>
      <c r="I180" s="45"/>
      <c r="J180" s="44"/>
      <c r="K180" s="44"/>
      <c r="L180" s="45"/>
      <c r="M180" s="45"/>
      <c r="N180" s="45"/>
      <c r="O180" s="100"/>
      <c r="P180" s="53"/>
      <c r="Q180" s="61"/>
      <c r="R180" s="21" t="s">
        <v>140</v>
      </c>
      <c r="S180" s="21"/>
      <c r="T180" s="53"/>
      <c r="U180" s="66"/>
      <c r="V180" s="21"/>
      <c r="W180" s="19" t="s">
        <v>140</v>
      </c>
      <c r="AD180" s="72"/>
    </row>
    <row r="181" spans="1:37" ht="20.149999999999999" customHeight="1" x14ac:dyDescent="0.2">
      <c r="A181" s="5" t="s">
        <v>389</v>
      </c>
      <c r="B181" s="6" t="s">
        <v>196</v>
      </c>
      <c r="C181" s="7" t="s">
        <v>398</v>
      </c>
      <c r="D181" s="8" t="s">
        <v>399</v>
      </c>
      <c r="E181" s="46" t="s">
        <v>140</v>
      </c>
      <c r="F181" s="44"/>
      <c r="G181" s="46" t="s">
        <v>140</v>
      </c>
      <c r="H181" s="44"/>
      <c r="I181" s="45"/>
      <c r="J181" s="44"/>
      <c r="K181" s="44"/>
      <c r="L181" s="45"/>
      <c r="M181" s="45"/>
      <c r="N181" s="45"/>
      <c r="O181" s="100"/>
      <c r="P181" s="53"/>
      <c r="Q181" s="61"/>
      <c r="R181" s="21" t="s">
        <v>140</v>
      </c>
      <c r="S181" s="21"/>
      <c r="T181" s="53"/>
      <c r="U181" s="66"/>
      <c r="V181" s="21"/>
      <c r="W181" s="19" t="s">
        <v>140</v>
      </c>
      <c r="AD181" s="72"/>
    </row>
    <row r="182" spans="1:37" ht="20.149999999999999" customHeight="1" x14ac:dyDescent="0.2">
      <c r="A182" s="5" t="s">
        <v>389</v>
      </c>
      <c r="B182" s="6" t="s">
        <v>196</v>
      </c>
      <c r="C182" s="7" t="s">
        <v>400</v>
      </c>
      <c r="D182" s="8" t="s">
        <v>401</v>
      </c>
      <c r="E182" s="46" t="s">
        <v>140</v>
      </c>
      <c r="F182" s="46" t="s">
        <v>140</v>
      </c>
      <c r="G182" s="46"/>
      <c r="H182" s="44"/>
      <c r="I182" s="45"/>
      <c r="J182" s="44"/>
      <c r="K182" s="44"/>
      <c r="L182" s="45"/>
      <c r="M182" s="45"/>
      <c r="N182" s="45"/>
      <c r="O182" s="100"/>
      <c r="P182" s="53"/>
      <c r="Q182" s="61"/>
      <c r="R182" s="21" t="s">
        <v>140</v>
      </c>
      <c r="S182" s="21"/>
      <c r="T182" s="53"/>
      <c r="U182" s="66"/>
      <c r="V182" s="21"/>
      <c r="W182" s="19" t="s">
        <v>140</v>
      </c>
      <c r="AD182" s="72"/>
    </row>
    <row r="183" spans="1:37" ht="20.149999999999999" customHeight="1" x14ac:dyDescent="0.2">
      <c r="A183" s="5" t="s">
        <v>389</v>
      </c>
      <c r="B183" s="6" t="s">
        <v>196</v>
      </c>
      <c r="C183" s="7" t="s">
        <v>402</v>
      </c>
      <c r="D183" s="9" t="s">
        <v>403</v>
      </c>
      <c r="E183" s="46" t="s">
        <v>140</v>
      </c>
      <c r="F183" s="44"/>
      <c r="G183" s="46" t="s">
        <v>140</v>
      </c>
      <c r="H183" s="44"/>
      <c r="I183" s="45"/>
      <c r="J183" s="44"/>
      <c r="K183" s="44"/>
      <c r="L183" s="45"/>
      <c r="M183" s="45"/>
      <c r="N183" s="45"/>
      <c r="O183" s="100"/>
      <c r="P183" s="53"/>
      <c r="Q183" s="61" t="s">
        <v>140</v>
      </c>
      <c r="R183" s="21"/>
      <c r="S183" s="21"/>
      <c r="T183" s="53"/>
      <c r="U183" s="66"/>
      <c r="V183" s="21" t="s">
        <v>140</v>
      </c>
      <c r="AD183" s="72"/>
    </row>
    <row r="184" spans="1:37" ht="20.149999999999999" customHeight="1" x14ac:dyDescent="0.2">
      <c r="A184" s="5" t="s">
        <v>389</v>
      </c>
      <c r="B184" s="6" t="s">
        <v>196</v>
      </c>
      <c r="C184" s="7" t="s">
        <v>404</v>
      </c>
      <c r="D184" s="8" t="s">
        <v>405</v>
      </c>
      <c r="E184" s="46" t="s">
        <v>140</v>
      </c>
      <c r="F184" s="44"/>
      <c r="G184" s="46" t="s">
        <v>140</v>
      </c>
      <c r="H184" s="44"/>
      <c r="I184" s="45"/>
      <c r="J184" s="44"/>
      <c r="K184" s="44"/>
      <c r="L184" s="45"/>
      <c r="M184" s="45"/>
      <c r="N184" s="45"/>
      <c r="O184" s="100"/>
      <c r="P184" s="53"/>
      <c r="Q184" s="61"/>
      <c r="R184" s="21" t="s">
        <v>140</v>
      </c>
      <c r="S184" s="21"/>
      <c r="T184" s="53"/>
      <c r="U184" s="66"/>
      <c r="V184" s="21"/>
      <c r="W184" s="19" t="s">
        <v>140</v>
      </c>
      <c r="AD184" s="72"/>
    </row>
    <row r="185" spans="1:37" ht="20.149999999999999" customHeight="1" x14ac:dyDescent="0.2">
      <c r="A185" s="10" t="s">
        <v>389</v>
      </c>
      <c r="B185" s="11" t="s">
        <v>178</v>
      </c>
      <c r="C185" s="12" t="s">
        <v>406</v>
      </c>
      <c r="D185" s="91" t="s">
        <v>728</v>
      </c>
      <c r="E185" s="46"/>
      <c r="F185" s="44"/>
      <c r="G185" s="44"/>
      <c r="H185" s="44"/>
      <c r="I185" s="45"/>
      <c r="J185" s="44" t="s">
        <v>140</v>
      </c>
      <c r="K185" s="44"/>
      <c r="L185" s="45"/>
      <c r="M185" s="45"/>
      <c r="N185" s="45"/>
      <c r="O185" s="100"/>
      <c r="P185" s="53"/>
      <c r="Q185" s="61" t="s">
        <v>140</v>
      </c>
      <c r="R185" s="21"/>
      <c r="S185" s="21"/>
      <c r="T185" s="53"/>
      <c r="U185" s="66"/>
      <c r="V185" s="21"/>
      <c r="AD185" s="72"/>
      <c r="AH185" s="19" t="s">
        <v>140</v>
      </c>
    </row>
    <row r="186" spans="1:37" ht="20.149999999999999" customHeight="1" x14ac:dyDescent="0.2">
      <c r="A186" s="5" t="s">
        <v>389</v>
      </c>
      <c r="B186" s="6" t="s">
        <v>196</v>
      </c>
      <c r="C186" s="7" t="s">
        <v>407</v>
      </c>
      <c r="D186" s="84" t="s">
        <v>729</v>
      </c>
      <c r="E186" s="46"/>
      <c r="F186" s="44"/>
      <c r="G186" s="44"/>
      <c r="H186" s="44"/>
      <c r="I186" s="45"/>
      <c r="J186" s="44" t="s">
        <v>137</v>
      </c>
      <c r="K186" s="44"/>
      <c r="L186" s="45"/>
      <c r="M186" s="45"/>
      <c r="N186" s="45"/>
      <c r="O186" s="100"/>
      <c r="P186" s="53"/>
      <c r="Q186" s="61"/>
      <c r="R186" s="21" t="s">
        <v>140</v>
      </c>
      <c r="S186" s="21"/>
      <c r="T186" s="53"/>
      <c r="U186" s="66"/>
      <c r="V186" s="21"/>
      <c r="AA186" s="19" t="s">
        <v>140</v>
      </c>
      <c r="AD186" s="72"/>
    </row>
    <row r="187" spans="1:37" ht="20.149999999999999" customHeight="1" x14ac:dyDescent="0.2">
      <c r="A187" s="5" t="s">
        <v>389</v>
      </c>
      <c r="B187" s="6" t="s">
        <v>196</v>
      </c>
      <c r="C187" s="7" t="s">
        <v>408</v>
      </c>
      <c r="D187" s="8" t="s">
        <v>409</v>
      </c>
      <c r="E187" s="46" t="s">
        <v>137</v>
      </c>
      <c r="F187" s="46"/>
      <c r="G187" s="46" t="s">
        <v>137</v>
      </c>
      <c r="H187" s="44"/>
      <c r="I187" s="45"/>
      <c r="J187" s="44"/>
      <c r="K187" s="44"/>
      <c r="L187" s="45"/>
      <c r="M187" s="45"/>
      <c r="N187" s="45"/>
      <c r="O187" s="100"/>
      <c r="P187" s="53"/>
      <c r="Q187" s="61"/>
      <c r="R187" s="21" t="s">
        <v>140</v>
      </c>
      <c r="S187" s="21"/>
      <c r="T187" s="53"/>
      <c r="U187" s="66"/>
      <c r="V187" s="21"/>
      <c r="W187" s="19" t="s">
        <v>140</v>
      </c>
      <c r="AD187" s="72"/>
    </row>
    <row r="188" spans="1:37" ht="20.149999999999999" customHeight="1" x14ac:dyDescent="0.2">
      <c r="A188" s="189" t="s">
        <v>389</v>
      </c>
      <c r="B188" s="190"/>
      <c r="C188" s="191" t="s">
        <v>410</v>
      </c>
      <c r="D188" s="192" t="s">
        <v>812</v>
      </c>
      <c r="E188" s="46"/>
      <c r="F188" s="44"/>
      <c r="G188" s="44"/>
      <c r="H188" s="44"/>
      <c r="I188" s="45"/>
      <c r="J188" s="44"/>
      <c r="K188" s="44"/>
      <c r="L188" s="44"/>
      <c r="M188" s="45"/>
      <c r="N188" s="45"/>
      <c r="O188" s="100"/>
      <c r="P188" s="53"/>
      <c r="Q188" s="61"/>
      <c r="R188" s="21"/>
      <c r="S188" s="21"/>
      <c r="T188" s="53"/>
      <c r="U188" s="66"/>
      <c r="V188" s="21"/>
      <c r="AD188" s="72"/>
    </row>
    <row r="189" spans="1:37" ht="20.149999999999999" customHeight="1" x14ac:dyDescent="0.2">
      <c r="A189" s="5" t="s">
        <v>389</v>
      </c>
      <c r="B189" s="6" t="s">
        <v>11</v>
      </c>
      <c r="C189" s="7"/>
      <c r="D189" s="84" t="s">
        <v>621</v>
      </c>
      <c r="E189" s="90" t="s">
        <v>619</v>
      </c>
      <c r="F189" s="44"/>
      <c r="G189" s="44" t="s">
        <v>719</v>
      </c>
      <c r="H189" s="44"/>
      <c r="I189" s="45"/>
      <c r="J189" s="44"/>
      <c r="K189" s="44"/>
      <c r="L189" s="45"/>
      <c r="M189" s="45"/>
      <c r="N189" s="45"/>
      <c r="O189" s="100"/>
      <c r="P189" s="53"/>
      <c r="Q189" s="61"/>
      <c r="R189" s="21" t="s">
        <v>137</v>
      </c>
      <c r="S189" s="21"/>
      <c r="T189" s="53"/>
      <c r="U189" s="66"/>
      <c r="V189" s="21"/>
      <c r="W189" s="19" t="s">
        <v>619</v>
      </c>
      <c r="AD189" s="72"/>
    </row>
    <row r="190" spans="1:37" ht="20.149999999999999" customHeight="1" x14ac:dyDescent="0.2">
      <c r="A190" s="5" t="s">
        <v>389</v>
      </c>
      <c r="B190" s="6" t="s">
        <v>11</v>
      </c>
      <c r="C190" s="7"/>
      <c r="D190" s="84" t="s">
        <v>730</v>
      </c>
      <c r="E190" s="90" t="s">
        <v>137</v>
      </c>
      <c r="F190" s="19" t="s">
        <v>137</v>
      </c>
      <c r="G190" s="44"/>
      <c r="H190" s="44"/>
      <c r="I190" s="45"/>
      <c r="J190" s="44"/>
      <c r="K190" s="44"/>
      <c r="L190" s="45"/>
      <c r="M190" s="45"/>
      <c r="N190" s="45"/>
      <c r="O190" s="100"/>
      <c r="P190" s="53"/>
      <c r="Q190" s="61"/>
      <c r="R190" s="21" t="s">
        <v>137</v>
      </c>
      <c r="S190" s="21"/>
      <c r="T190" s="53"/>
      <c r="U190" s="66"/>
      <c r="V190" s="21"/>
      <c r="W190" s="19" t="s">
        <v>137</v>
      </c>
      <c r="AD190" s="72"/>
    </row>
    <row r="191" spans="1:37" ht="20.149999999999999" customHeight="1" x14ac:dyDescent="0.2">
      <c r="A191" s="5" t="s">
        <v>389</v>
      </c>
      <c r="B191" s="6" t="s">
        <v>11</v>
      </c>
      <c r="C191" s="7"/>
      <c r="D191" s="84" t="s">
        <v>790</v>
      </c>
      <c r="E191" s="90" t="s">
        <v>619</v>
      </c>
      <c r="F191" s="19" t="s">
        <v>719</v>
      </c>
      <c r="G191" s="44"/>
      <c r="H191" s="44"/>
      <c r="I191" s="45"/>
      <c r="J191" s="44"/>
      <c r="K191" s="44"/>
      <c r="L191" s="45"/>
      <c r="M191" s="45"/>
      <c r="N191" s="45"/>
      <c r="O191" s="100"/>
      <c r="P191" s="53"/>
      <c r="Q191" s="61"/>
      <c r="R191" s="21" t="s">
        <v>137</v>
      </c>
      <c r="S191" s="21"/>
      <c r="T191" s="53"/>
      <c r="U191" s="66"/>
      <c r="V191" s="21"/>
      <c r="W191" s="19" t="s">
        <v>137</v>
      </c>
      <c r="AD191" s="72"/>
    </row>
    <row r="192" spans="1:37" ht="20.149999999999999" customHeight="1" x14ac:dyDescent="0.2">
      <c r="A192" s="28">
        <f>COUNTIF(A176:A191,"愛知県")</f>
        <v>16</v>
      </c>
      <c r="B192" s="29">
        <f>COUNTIF(B176:B191,"＊")</f>
        <v>14</v>
      </c>
      <c r="C192" s="32"/>
      <c r="D192" s="34" t="s">
        <v>477</v>
      </c>
      <c r="E192" s="48">
        <f t="shared" ref="E192:P192" si="50">COUNTIF(E176:E191,"○")</f>
        <v>12</v>
      </c>
      <c r="F192" s="48">
        <f t="shared" si="50"/>
        <v>7</v>
      </c>
      <c r="G192" s="48">
        <f t="shared" si="50"/>
        <v>8</v>
      </c>
      <c r="H192" s="48">
        <f t="shared" si="50"/>
        <v>0</v>
      </c>
      <c r="I192" s="48">
        <f t="shared" si="50"/>
        <v>0</v>
      </c>
      <c r="J192" s="48">
        <f t="shared" si="50"/>
        <v>3</v>
      </c>
      <c r="K192" s="48">
        <f t="shared" si="50"/>
        <v>0</v>
      </c>
      <c r="L192" s="48">
        <f t="shared" si="50"/>
        <v>0</v>
      </c>
      <c r="M192" s="48">
        <f t="shared" si="50"/>
        <v>0</v>
      </c>
      <c r="N192" s="48">
        <f t="shared" si="50"/>
        <v>0</v>
      </c>
      <c r="O192" s="48">
        <f t="shared" si="50"/>
        <v>0</v>
      </c>
      <c r="P192" s="48">
        <f t="shared" si="50"/>
        <v>0</v>
      </c>
      <c r="Q192" s="58">
        <f>COUNTIF(Q176:Q188,"○")</f>
        <v>2</v>
      </c>
      <c r="R192" s="48">
        <f>COUNTIF(R176:R191,"○")</f>
        <v>13</v>
      </c>
      <c r="S192" s="48">
        <f>COUNTIF(S176:S188,"○")</f>
        <v>0</v>
      </c>
      <c r="T192" s="77">
        <f>COUNTIF(T176:T188,"○")</f>
        <v>0</v>
      </c>
      <c r="U192" s="68"/>
      <c r="V192" s="48">
        <f t="shared" ref="V192:AK192" si="51">COUNTIF(V176:V191,"○")</f>
        <v>1</v>
      </c>
      <c r="W192" s="48">
        <f t="shared" si="51"/>
        <v>11</v>
      </c>
      <c r="X192" s="48">
        <f t="shared" si="51"/>
        <v>0</v>
      </c>
      <c r="Y192" s="48">
        <f t="shared" si="51"/>
        <v>0</v>
      </c>
      <c r="Z192" s="48">
        <f t="shared" si="51"/>
        <v>0</v>
      </c>
      <c r="AA192" s="48">
        <f t="shared" si="51"/>
        <v>2</v>
      </c>
      <c r="AB192" s="48">
        <f t="shared" si="51"/>
        <v>0</v>
      </c>
      <c r="AC192" s="48">
        <f t="shared" si="51"/>
        <v>0</v>
      </c>
      <c r="AD192" s="48">
        <f t="shared" si="51"/>
        <v>0</v>
      </c>
      <c r="AE192" s="48">
        <f t="shared" si="51"/>
        <v>0</v>
      </c>
      <c r="AF192" s="48">
        <f t="shared" si="51"/>
        <v>0</v>
      </c>
      <c r="AG192" s="48">
        <f t="shared" si="51"/>
        <v>0</v>
      </c>
      <c r="AH192" s="48">
        <f t="shared" si="51"/>
        <v>1</v>
      </c>
      <c r="AI192" s="48">
        <f t="shared" si="51"/>
        <v>0</v>
      </c>
      <c r="AJ192" s="48">
        <f t="shared" si="51"/>
        <v>0</v>
      </c>
      <c r="AK192" s="48">
        <f t="shared" si="51"/>
        <v>0</v>
      </c>
    </row>
    <row r="193" spans="1:37" ht="20.149999999999999" customHeight="1" x14ac:dyDescent="0.2">
      <c r="A193" s="5" t="s">
        <v>411</v>
      </c>
      <c r="B193" s="6" t="s">
        <v>196</v>
      </c>
      <c r="C193" s="7" t="s">
        <v>412</v>
      </c>
      <c r="D193" s="8" t="s">
        <v>413</v>
      </c>
      <c r="E193" s="46" t="s">
        <v>140</v>
      </c>
      <c r="F193" s="46" t="s">
        <v>140</v>
      </c>
      <c r="G193" s="46" t="s">
        <v>140</v>
      </c>
      <c r="H193" s="44"/>
      <c r="I193" s="45"/>
      <c r="J193" s="44"/>
      <c r="K193" s="44"/>
      <c r="L193" s="45"/>
      <c r="M193" s="45"/>
      <c r="N193" s="45"/>
      <c r="O193" s="100"/>
      <c r="P193" s="53"/>
      <c r="Q193" s="61"/>
      <c r="R193" s="21" t="s">
        <v>140</v>
      </c>
      <c r="S193" s="21"/>
      <c r="T193" s="53"/>
      <c r="U193" s="66"/>
      <c r="V193" s="21"/>
      <c r="W193" s="19" t="s">
        <v>140</v>
      </c>
      <c r="AD193" s="72"/>
    </row>
    <row r="194" spans="1:37" ht="20.149999999999999" customHeight="1" x14ac:dyDescent="0.2">
      <c r="A194" s="5" t="s">
        <v>411</v>
      </c>
      <c r="B194" s="6" t="s">
        <v>196</v>
      </c>
      <c r="C194" s="7" t="s">
        <v>414</v>
      </c>
      <c r="D194" s="8" t="s">
        <v>415</v>
      </c>
      <c r="E194" s="46" t="s">
        <v>140</v>
      </c>
      <c r="F194" s="46" t="s">
        <v>140</v>
      </c>
      <c r="G194" s="46"/>
      <c r="H194" s="44"/>
      <c r="I194" s="45"/>
      <c r="J194" s="44"/>
      <c r="K194" s="44"/>
      <c r="L194" s="45"/>
      <c r="M194" s="45"/>
      <c r="N194" s="45"/>
      <c r="O194" s="100"/>
      <c r="P194" s="53"/>
      <c r="Q194" s="61"/>
      <c r="R194" s="21" t="s">
        <v>140</v>
      </c>
      <c r="S194" s="21"/>
      <c r="T194" s="53"/>
      <c r="U194" s="66"/>
      <c r="V194" s="21"/>
      <c r="W194" s="19" t="s">
        <v>140</v>
      </c>
      <c r="AD194" s="72"/>
    </row>
    <row r="195" spans="1:37" ht="20.149999999999999" customHeight="1" x14ac:dyDescent="0.2">
      <c r="A195" s="5" t="s">
        <v>411</v>
      </c>
      <c r="B195" s="6" t="s">
        <v>196</v>
      </c>
      <c r="C195" s="7" t="s">
        <v>416</v>
      </c>
      <c r="D195" s="9" t="s">
        <v>417</v>
      </c>
      <c r="E195" s="46" t="s">
        <v>140</v>
      </c>
      <c r="F195" s="46" t="s">
        <v>140</v>
      </c>
      <c r="G195" s="46"/>
      <c r="H195" s="44"/>
      <c r="I195" s="45"/>
      <c r="J195" s="44"/>
      <c r="K195" s="44"/>
      <c r="L195" s="45"/>
      <c r="M195" s="45"/>
      <c r="N195" s="45"/>
      <c r="O195" s="100"/>
      <c r="P195" s="53"/>
      <c r="Q195" s="61"/>
      <c r="R195" s="21" t="s">
        <v>140</v>
      </c>
      <c r="S195" s="21"/>
      <c r="T195" s="53"/>
      <c r="U195" s="66"/>
      <c r="V195" s="21"/>
      <c r="W195" s="19" t="s">
        <v>140</v>
      </c>
      <c r="AD195" s="72"/>
    </row>
    <row r="196" spans="1:37" ht="20.149999999999999" customHeight="1" x14ac:dyDescent="0.2">
      <c r="A196" s="5" t="s">
        <v>411</v>
      </c>
      <c r="B196" s="6" t="s">
        <v>196</v>
      </c>
      <c r="C196" s="7" t="s">
        <v>418</v>
      </c>
      <c r="D196" s="8" t="s">
        <v>419</v>
      </c>
      <c r="E196" s="46"/>
      <c r="F196" s="44"/>
      <c r="G196" s="44"/>
      <c r="H196" s="44"/>
      <c r="I196" s="45"/>
      <c r="J196" s="44" t="s">
        <v>140</v>
      </c>
      <c r="K196" s="44"/>
      <c r="L196" s="45"/>
      <c r="M196" s="45"/>
      <c r="N196" s="45"/>
      <c r="O196" s="100"/>
      <c r="P196" s="53"/>
      <c r="Q196" s="61" t="s">
        <v>140</v>
      </c>
      <c r="R196" s="21"/>
      <c r="S196" s="21"/>
      <c r="T196" s="53"/>
      <c r="U196" s="66"/>
      <c r="V196" s="21"/>
      <c r="Z196" s="19" t="s">
        <v>140</v>
      </c>
      <c r="AD196" s="72"/>
    </row>
    <row r="197" spans="1:37" ht="20.149999999999999" customHeight="1" x14ac:dyDescent="0.2">
      <c r="A197" s="28">
        <f>COUNTIF(A193:A196,"三重県")</f>
        <v>4</v>
      </c>
      <c r="B197" s="29">
        <f>COUNTIF(B193:B196,"＊")</f>
        <v>4</v>
      </c>
      <c r="C197" s="32"/>
      <c r="D197" s="34" t="s">
        <v>475</v>
      </c>
      <c r="E197" s="48">
        <f t="shared" ref="E197:T197" si="52">COUNTIF(E193:E196,"○")</f>
        <v>3</v>
      </c>
      <c r="F197" s="48">
        <f t="shared" si="52"/>
        <v>3</v>
      </c>
      <c r="G197" s="48">
        <f t="shared" si="52"/>
        <v>1</v>
      </c>
      <c r="H197" s="48">
        <f t="shared" si="52"/>
        <v>0</v>
      </c>
      <c r="I197" s="48">
        <f t="shared" si="52"/>
        <v>0</v>
      </c>
      <c r="J197" s="48">
        <f>COUNTIF(J193:J196,"○")</f>
        <v>1</v>
      </c>
      <c r="K197" s="48">
        <f t="shared" si="52"/>
        <v>0</v>
      </c>
      <c r="L197" s="48">
        <f t="shared" si="52"/>
        <v>0</v>
      </c>
      <c r="M197" s="48">
        <f t="shared" si="52"/>
        <v>0</v>
      </c>
      <c r="N197" s="48">
        <f t="shared" si="52"/>
        <v>0</v>
      </c>
      <c r="O197" s="48">
        <f t="shared" si="52"/>
        <v>0</v>
      </c>
      <c r="P197" s="54">
        <f t="shared" si="52"/>
        <v>0</v>
      </c>
      <c r="Q197" s="58">
        <f t="shared" si="52"/>
        <v>1</v>
      </c>
      <c r="R197" s="48">
        <f t="shared" si="52"/>
        <v>3</v>
      </c>
      <c r="S197" s="48">
        <f t="shared" si="52"/>
        <v>0</v>
      </c>
      <c r="T197" s="54">
        <f t="shared" si="52"/>
        <v>0</v>
      </c>
      <c r="U197" s="68"/>
      <c r="V197" s="48">
        <f t="shared" ref="V197:AK197" si="53">COUNTIF(V193:V196,"○")</f>
        <v>0</v>
      </c>
      <c r="W197" s="48">
        <f t="shared" si="53"/>
        <v>3</v>
      </c>
      <c r="X197" s="48">
        <f t="shared" si="53"/>
        <v>0</v>
      </c>
      <c r="Y197" s="48">
        <f t="shared" si="53"/>
        <v>0</v>
      </c>
      <c r="Z197" s="48">
        <f t="shared" si="53"/>
        <v>1</v>
      </c>
      <c r="AA197" s="48">
        <f t="shared" si="53"/>
        <v>0</v>
      </c>
      <c r="AB197" s="48">
        <f t="shared" si="53"/>
        <v>0</v>
      </c>
      <c r="AC197" s="54">
        <f t="shared" si="53"/>
        <v>0</v>
      </c>
      <c r="AD197" s="73">
        <f t="shared" si="53"/>
        <v>0</v>
      </c>
      <c r="AE197" s="48">
        <f t="shared" si="53"/>
        <v>0</v>
      </c>
      <c r="AF197" s="48">
        <f t="shared" si="53"/>
        <v>0</v>
      </c>
      <c r="AG197" s="48">
        <f t="shared" si="53"/>
        <v>0</v>
      </c>
      <c r="AH197" s="48">
        <f t="shared" si="53"/>
        <v>0</v>
      </c>
      <c r="AI197" s="48">
        <f t="shared" si="53"/>
        <v>0</v>
      </c>
      <c r="AJ197" s="48">
        <f t="shared" si="53"/>
        <v>0</v>
      </c>
      <c r="AK197" s="48">
        <f t="shared" si="53"/>
        <v>0</v>
      </c>
    </row>
    <row r="198" spans="1:37" ht="20.149999999999999" customHeight="1" x14ac:dyDescent="0.2">
      <c r="A198" s="49">
        <f>A144+A149+A154+A166+A175+A192+A197</f>
        <v>43</v>
      </c>
      <c r="B198" s="49">
        <f>B144+B149+B154+B166+B175+B192+B197</f>
        <v>36</v>
      </c>
      <c r="C198" s="36"/>
      <c r="D198" s="42" t="s">
        <v>420</v>
      </c>
      <c r="E198" s="49">
        <f t="shared" ref="E198:T198" si="54">E144+E149+E154+E166+E175+E192+E197</f>
        <v>30</v>
      </c>
      <c r="F198" s="49">
        <f t="shared" si="54"/>
        <v>24</v>
      </c>
      <c r="G198" s="49">
        <f t="shared" si="54"/>
        <v>15</v>
      </c>
      <c r="H198" s="49">
        <f t="shared" si="54"/>
        <v>2</v>
      </c>
      <c r="I198" s="49">
        <f t="shared" si="54"/>
        <v>1</v>
      </c>
      <c r="J198" s="49">
        <f t="shared" si="54"/>
        <v>10</v>
      </c>
      <c r="K198" s="49">
        <f t="shared" si="54"/>
        <v>0</v>
      </c>
      <c r="L198" s="49">
        <f t="shared" si="54"/>
        <v>0</v>
      </c>
      <c r="M198" s="49">
        <f t="shared" si="54"/>
        <v>0</v>
      </c>
      <c r="N198" s="49">
        <f t="shared" si="54"/>
        <v>0</v>
      </c>
      <c r="O198" s="49">
        <f t="shared" si="54"/>
        <v>0</v>
      </c>
      <c r="P198" s="55">
        <f t="shared" si="54"/>
        <v>0</v>
      </c>
      <c r="Q198" s="59">
        <f t="shared" si="54"/>
        <v>6</v>
      </c>
      <c r="R198" s="49">
        <f t="shared" si="54"/>
        <v>34</v>
      </c>
      <c r="S198" s="49">
        <f t="shared" si="54"/>
        <v>1</v>
      </c>
      <c r="T198" s="55">
        <f t="shared" si="54"/>
        <v>0</v>
      </c>
      <c r="U198" s="69"/>
      <c r="V198" s="49">
        <f t="shared" ref="V198:AK198" si="55">V144+V149+V154+V166+V175+V192+V197</f>
        <v>1</v>
      </c>
      <c r="W198" s="49">
        <f t="shared" si="55"/>
        <v>27</v>
      </c>
      <c r="X198" s="49">
        <f t="shared" si="55"/>
        <v>1</v>
      </c>
      <c r="Y198" s="49">
        <f t="shared" si="55"/>
        <v>0</v>
      </c>
      <c r="Z198" s="49">
        <f t="shared" si="55"/>
        <v>1</v>
      </c>
      <c r="AA198" s="49">
        <f t="shared" si="55"/>
        <v>6</v>
      </c>
      <c r="AB198" s="49">
        <f t="shared" si="55"/>
        <v>0</v>
      </c>
      <c r="AC198" s="55">
        <f t="shared" si="55"/>
        <v>0</v>
      </c>
      <c r="AD198" s="74">
        <f t="shared" si="55"/>
        <v>0</v>
      </c>
      <c r="AE198" s="49">
        <f t="shared" si="55"/>
        <v>2</v>
      </c>
      <c r="AF198" s="49">
        <f t="shared" si="55"/>
        <v>0</v>
      </c>
      <c r="AG198" s="49">
        <f t="shared" si="55"/>
        <v>0</v>
      </c>
      <c r="AH198" s="49">
        <f t="shared" si="55"/>
        <v>3</v>
      </c>
      <c r="AI198" s="49">
        <f t="shared" si="55"/>
        <v>0</v>
      </c>
      <c r="AJ198" s="49">
        <f t="shared" si="55"/>
        <v>0</v>
      </c>
      <c r="AK198" s="49">
        <f t="shared" si="55"/>
        <v>0</v>
      </c>
    </row>
    <row r="199" spans="1:37" ht="20.149999999999999" customHeight="1" x14ac:dyDescent="0.2">
      <c r="A199" s="5" t="s">
        <v>421</v>
      </c>
      <c r="B199" s="6" t="s">
        <v>196</v>
      </c>
      <c r="C199" s="7" t="s">
        <v>422</v>
      </c>
      <c r="D199" s="8" t="s">
        <v>423</v>
      </c>
      <c r="E199" s="46"/>
      <c r="F199" s="44"/>
      <c r="G199" s="44"/>
      <c r="H199" s="44"/>
      <c r="I199" s="45"/>
      <c r="J199" s="44" t="s">
        <v>140</v>
      </c>
      <c r="K199" s="44"/>
      <c r="L199" s="45"/>
      <c r="M199" s="45"/>
      <c r="N199" s="45"/>
      <c r="O199" s="100"/>
      <c r="P199" s="53"/>
      <c r="Q199" s="61"/>
      <c r="R199" s="21" t="s">
        <v>140</v>
      </c>
      <c r="S199" s="21"/>
      <c r="T199" s="53"/>
      <c r="U199" s="66"/>
      <c r="AA199" s="19" t="s">
        <v>140</v>
      </c>
      <c r="AD199" s="72"/>
    </row>
    <row r="200" spans="1:37" ht="20.149999999999999" customHeight="1" x14ac:dyDescent="0.2">
      <c r="A200" s="189" t="s">
        <v>421</v>
      </c>
      <c r="B200" s="190"/>
      <c r="C200" s="191" t="s">
        <v>424</v>
      </c>
      <c r="D200" s="192" t="s">
        <v>425</v>
      </c>
      <c r="E200" s="46"/>
      <c r="F200" s="44"/>
      <c r="G200" s="44"/>
      <c r="H200" s="44"/>
      <c r="I200" s="44"/>
      <c r="J200" s="44"/>
      <c r="K200" s="44"/>
      <c r="L200" s="44"/>
      <c r="M200" s="44"/>
      <c r="N200" s="44"/>
      <c r="O200" s="100"/>
      <c r="P200" s="53"/>
      <c r="Q200" s="61"/>
      <c r="R200" s="21"/>
      <c r="S200" s="21"/>
      <c r="T200" s="53"/>
      <c r="U200" s="66"/>
      <c r="AD200" s="72"/>
    </row>
    <row r="201" spans="1:37" ht="20.149999999999999" customHeight="1" x14ac:dyDescent="0.2">
      <c r="A201" s="5" t="s">
        <v>421</v>
      </c>
      <c r="B201" s="6" t="s">
        <v>11</v>
      </c>
      <c r="C201" s="7"/>
      <c r="D201" s="84" t="s">
        <v>800</v>
      </c>
      <c r="E201" s="46"/>
      <c r="F201" s="44"/>
      <c r="G201" s="44"/>
      <c r="H201" s="44"/>
      <c r="I201" s="44"/>
      <c r="J201" s="44" t="s">
        <v>780</v>
      </c>
      <c r="K201" s="44"/>
      <c r="L201" s="44"/>
      <c r="M201" s="44"/>
      <c r="N201" s="44"/>
      <c r="O201" s="100"/>
      <c r="P201" s="53"/>
      <c r="Q201" s="61"/>
      <c r="R201" s="21" t="s">
        <v>137</v>
      </c>
      <c r="S201" s="21"/>
      <c r="T201" s="53"/>
      <c r="U201" s="66"/>
      <c r="AA201" s="19" t="s">
        <v>137</v>
      </c>
      <c r="AD201" s="72"/>
    </row>
    <row r="202" spans="1:37" ht="20.149999999999999" customHeight="1" x14ac:dyDescent="0.2">
      <c r="A202" s="28">
        <f>COUNTIF(A199:A201,"滋賀県")</f>
        <v>3</v>
      </c>
      <c r="B202" s="29">
        <f>COUNTIF(B199:B201,"＊")</f>
        <v>2</v>
      </c>
      <c r="C202" s="32"/>
      <c r="D202" s="34" t="s">
        <v>478</v>
      </c>
      <c r="E202" s="48">
        <f t="shared" ref="E202:J202" si="56">COUNTIF(E199:E201,"○")</f>
        <v>0</v>
      </c>
      <c r="F202" s="48">
        <f t="shared" si="56"/>
        <v>0</v>
      </c>
      <c r="G202" s="48">
        <f t="shared" si="56"/>
        <v>0</v>
      </c>
      <c r="H202" s="48">
        <f t="shared" si="56"/>
        <v>0</v>
      </c>
      <c r="I202" s="48">
        <f t="shared" si="56"/>
        <v>0</v>
      </c>
      <c r="J202" s="48">
        <f t="shared" si="56"/>
        <v>2</v>
      </c>
      <c r="K202" s="48">
        <f t="shared" ref="K202:V202" si="57">COUNTIF(K199:K201,"○")</f>
        <v>0</v>
      </c>
      <c r="L202" s="48">
        <f>COUNTIF(L199:L201,"○")</f>
        <v>0</v>
      </c>
      <c r="M202" s="48">
        <f>COUNTIF(M199:M201,"○")</f>
        <v>0</v>
      </c>
      <c r="N202" s="48">
        <f>COUNTIF(N199:N201,"○")</f>
        <v>0</v>
      </c>
      <c r="O202" s="48">
        <f t="shared" si="57"/>
        <v>0</v>
      </c>
      <c r="P202" s="54">
        <f t="shared" si="57"/>
        <v>0</v>
      </c>
      <c r="Q202" s="58">
        <f t="shared" si="57"/>
        <v>0</v>
      </c>
      <c r="R202" s="48">
        <f t="shared" si="57"/>
        <v>2</v>
      </c>
      <c r="S202" s="48">
        <f t="shared" si="57"/>
        <v>0</v>
      </c>
      <c r="T202" s="54">
        <f t="shared" si="57"/>
        <v>0</v>
      </c>
      <c r="U202" s="68"/>
      <c r="V202" s="48">
        <f t="shared" si="57"/>
        <v>0</v>
      </c>
      <c r="W202" s="48">
        <f t="shared" ref="W202:AK202" si="58">COUNTIF(W199:W201,"○")</f>
        <v>0</v>
      </c>
      <c r="X202" s="48">
        <f t="shared" si="58"/>
        <v>0</v>
      </c>
      <c r="Y202" s="48">
        <f t="shared" si="58"/>
        <v>0</v>
      </c>
      <c r="Z202" s="48">
        <f t="shared" si="58"/>
        <v>0</v>
      </c>
      <c r="AA202" s="48">
        <f t="shared" si="58"/>
        <v>2</v>
      </c>
      <c r="AB202" s="48">
        <f t="shared" si="58"/>
        <v>0</v>
      </c>
      <c r="AC202" s="54">
        <f t="shared" si="58"/>
        <v>0</v>
      </c>
      <c r="AD202" s="73">
        <f t="shared" si="58"/>
        <v>0</v>
      </c>
      <c r="AE202" s="48">
        <f t="shared" si="58"/>
        <v>0</v>
      </c>
      <c r="AF202" s="48">
        <f t="shared" si="58"/>
        <v>0</v>
      </c>
      <c r="AG202" s="48">
        <f t="shared" si="58"/>
        <v>0</v>
      </c>
      <c r="AH202" s="48">
        <f t="shared" si="58"/>
        <v>0</v>
      </c>
      <c r="AI202" s="48">
        <f t="shared" si="58"/>
        <v>0</v>
      </c>
      <c r="AJ202" s="48">
        <f t="shared" si="58"/>
        <v>0</v>
      </c>
      <c r="AK202" s="48">
        <f t="shared" si="58"/>
        <v>0</v>
      </c>
    </row>
    <row r="203" spans="1:37" ht="20.149999999999999" customHeight="1" x14ac:dyDescent="0.2">
      <c r="A203" s="5" t="s">
        <v>426</v>
      </c>
      <c r="B203" s="6" t="s">
        <v>196</v>
      </c>
      <c r="C203" s="7" t="s">
        <v>427</v>
      </c>
      <c r="D203" s="9" t="s">
        <v>428</v>
      </c>
      <c r="E203" s="46" t="s">
        <v>140</v>
      </c>
      <c r="F203" s="46" t="s">
        <v>140</v>
      </c>
      <c r="G203" s="46" t="s">
        <v>140</v>
      </c>
      <c r="H203" s="44"/>
      <c r="I203" s="45"/>
      <c r="J203" s="44"/>
      <c r="K203" s="44"/>
      <c r="L203" s="45"/>
      <c r="M203" s="45"/>
      <c r="N203" s="45"/>
      <c r="O203" s="100"/>
      <c r="P203" s="53"/>
      <c r="Q203" s="61"/>
      <c r="R203" s="21" t="s">
        <v>140</v>
      </c>
      <c r="S203" s="21"/>
      <c r="T203" s="53"/>
      <c r="U203" s="66"/>
      <c r="V203" s="21"/>
      <c r="W203" s="19" t="s">
        <v>140</v>
      </c>
      <c r="AD203" s="72"/>
    </row>
    <row r="204" spans="1:37" ht="20.149999999999999" customHeight="1" x14ac:dyDescent="0.2">
      <c r="A204" s="5" t="s">
        <v>426</v>
      </c>
      <c r="B204" s="6" t="s">
        <v>196</v>
      </c>
      <c r="C204" s="7" t="s">
        <v>429</v>
      </c>
      <c r="D204" s="8" t="s">
        <v>430</v>
      </c>
      <c r="E204" s="83"/>
      <c r="F204" s="44"/>
      <c r="G204" s="44"/>
      <c r="H204" s="44"/>
      <c r="I204" s="45"/>
      <c r="J204" s="44" t="s">
        <v>140</v>
      </c>
      <c r="K204" s="44"/>
      <c r="L204" s="45"/>
      <c r="M204" s="45"/>
      <c r="N204" s="45"/>
      <c r="O204" s="100"/>
      <c r="P204" s="53"/>
      <c r="Q204" s="61"/>
      <c r="R204" s="21" t="s">
        <v>140</v>
      </c>
      <c r="S204" s="21"/>
      <c r="T204" s="53"/>
      <c r="U204" s="66"/>
      <c r="V204" s="21"/>
      <c r="AA204" s="19" t="s">
        <v>140</v>
      </c>
      <c r="AD204" s="72"/>
    </row>
    <row r="205" spans="1:37" ht="20.149999999999999" customHeight="1" x14ac:dyDescent="0.2">
      <c r="A205" s="28">
        <f>COUNTIF(A203:A204,"京都府")</f>
        <v>2</v>
      </c>
      <c r="B205" s="29">
        <f>COUNTIF(B203:B204,"＊")</f>
        <v>2</v>
      </c>
      <c r="C205" s="32"/>
      <c r="D205" s="34" t="s">
        <v>479</v>
      </c>
      <c r="E205" s="87">
        <f t="shared" ref="E205:T205" si="59">COUNTIF(E203:E204,"○")</f>
        <v>1</v>
      </c>
      <c r="F205" s="48">
        <f t="shared" si="59"/>
        <v>1</v>
      </c>
      <c r="G205" s="48">
        <f t="shared" si="59"/>
        <v>1</v>
      </c>
      <c r="H205" s="48">
        <f t="shared" si="59"/>
        <v>0</v>
      </c>
      <c r="I205" s="48">
        <f t="shared" si="59"/>
        <v>0</v>
      </c>
      <c r="J205" s="48">
        <f>COUNTIF(J203:J204,"○")</f>
        <v>1</v>
      </c>
      <c r="K205" s="48">
        <f t="shared" si="59"/>
        <v>0</v>
      </c>
      <c r="L205" s="48">
        <f>COUNTIF(L203:L204,"○")</f>
        <v>0</v>
      </c>
      <c r="M205" s="48">
        <f>COUNTIF(M203:M204,"○")</f>
        <v>0</v>
      </c>
      <c r="N205" s="48">
        <f>COUNTIF(N203:N204,"○")</f>
        <v>0</v>
      </c>
      <c r="O205" s="48">
        <f t="shared" si="59"/>
        <v>0</v>
      </c>
      <c r="P205" s="54">
        <f t="shared" si="59"/>
        <v>0</v>
      </c>
      <c r="Q205" s="58">
        <f t="shared" si="59"/>
        <v>0</v>
      </c>
      <c r="R205" s="48">
        <f t="shared" si="59"/>
        <v>2</v>
      </c>
      <c r="S205" s="48">
        <f t="shared" si="59"/>
        <v>0</v>
      </c>
      <c r="T205" s="54">
        <f t="shared" si="59"/>
        <v>0</v>
      </c>
      <c r="U205" s="68"/>
      <c r="V205" s="48">
        <f t="shared" ref="V205:AK205" si="60">COUNTIF(V203:V204,"○")</f>
        <v>0</v>
      </c>
      <c r="W205" s="48">
        <f t="shared" si="60"/>
        <v>1</v>
      </c>
      <c r="X205" s="48">
        <f t="shared" si="60"/>
        <v>0</v>
      </c>
      <c r="Y205" s="48">
        <f t="shared" si="60"/>
        <v>0</v>
      </c>
      <c r="Z205" s="48">
        <f t="shared" si="60"/>
        <v>0</v>
      </c>
      <c r="AA205" s="48">
        <f t="shared" si="60"/>
        <v>1</v>
      </c>
      <c r="AB205" s="48">
        <f t="shared" si="60"/>
        <v>0</v>
      </c>
      <c r="AC205" s="54">
        <f t="shared" si="60"/>
        <v>0</v>
      </c>
      <c r="AD205" s="73">
        <f t="shared" si="60"/>
        <v>0</v>
      </c>
      <c r="AE205" s="48">
        <f t="shared" si="60"/>
        <v>0</v>
      </c>
      <c r="AF205" s="48">
        <f t="shared" si="60"/>
        <v>0</v>
      </c>
      <c r="AG205" s="48">
        <f t="shared" si="60"/>
        <v>0</v>
      </c>
      <c r="AH205" s="48">
        <f t="shared" si="60"/>
        <v>0</v>
      </c>
      <c r="AI205" s="48">
        <f t="shared" si="60"/>
        <v>0</v>
      </c>
      <c r="AJ205" s="48">
        <f t="shared" si="60"/>
        <v>0</v>
      </c>
      <c r="AK205" s="48">
        <f t="shared" si="60"/>
        <v>0</v>
      </c>
    </row>
    <row r="206" spans="1:37" ht="20.149999999999999" customHeight="1" x14ac:dyDescent="0.2">
      <c r="A206" s="5" t="s">
        <v>431</v>
      </c>
      <c r="B206" s="6" t="s">
        <v>196</v>
      </c>
      <c r="C206" s="7" t="s">
        <v>432</v>
      </c>
      <c r="D206" s="8" t="s">
        <v>611</v>
      </c>
      <c r="E206" s="83" t="s">
        <v>140</v>
      </c>
      <c r="F206" s="46" t="s">
        <v>140</v>
      </c>
      <c r="G206" s="46"/>
      <c r="H206" s="44"/>
      <c r="I206" s="45"/>
      <c r="J206" s="44"/>
      <c r="K206" s="44"/>
      <c r="L206" s="45"/>
      <c r="M206" s="45"/>
      <c r="N206" s="45"/>
      <c r="O206" s="100"/>
      <c r="P206" s="53"/>
      <c r="Q206" s="61"/>
      <c r="R206" s="21" t="s">
        <v>140</v>
      </c>
      <c r="S206" s="21"/>
      <c r="T206" s="53"/>
      <c r="U206" s="66"/>
      <c r="V206" s="21"/>
      <c r="W206" s="19" t="s">
        <v>140</v>
      </c>
      <c r="AD206" s="72"/>
    </row>
    <row r="207" spans="1:37" ht="20.149999999999999" customHeight="1" x14ac:dyDescent="0.2">
      <c r="A207" s="5" t="s">
        <v>431</v>
      </c>
      <c r="B207" s="6" t="s">
        <v>196</v>
      </c>
      <c r="C207" s="7" t="s">
        <v>433</v>
      </c>
      <c r="D207" s="8" t="s">
        <v>434</v>
      </c>
      <c r="E207" s="83" t="s">
        <v>140</v>
      </c>
      <c r="F207" s="46" t="s">
        <v>140</v>
      </c>
      <c r="G207" s="46"/>
      <c r="H207" s="44"/>
      <c r="I207" s="45"/>
      <c r="J207" s="44"/>
      <c r="K207" s="44"/>
      <c r="L207" s="45"/>
      <c r="M207" s="45"/>
      <c r="N207" s="45"/>
      <c r="O207" s="100"/>
      <c r="P207" s="53"/>
      <c r="Q207" s="61"/>
      <c r="R207" s="21" t="s">
        <v>140</v>
      </c>
      <c r="S207" s="21"/>
      <c r="T207" s="53"/>
      <c r="U207" s="66"/>
      <c r="V207" s="21"/>
      <c r="W207" s="19" t="s">
        <v>140</v>
      </c>
      <c r="AD207" s="72"/>
    </row>
    <row r="208" spans="1:37" ht="20.149999999999999" customHeight="1" x14ac:dyDescent="0.2">
      <c r="A208" s="5" t="s">
        <v>431</v>
      </c>
      <c r="B208" s="6" t="s">
        <v>196</v>
      </c>
      <c r="C208" s="7" t="s">
        <v>435</v>
      </c>
      <c r="D208" s="8" t="s">
        <v>436</v>
      </c>
      <c r="E208" s="83"/>
      <c r="F208" s="44"/>
      <c r="G208" s="44"/>
      <c r="H208" s="44"/>
      <c r="I208" s="46" t="s">
        <v>140</v>
      </c>
      <c r="J208" s="44"/>
      <c r="K208" s="44"/>
      <c r="L208" s="46"/>
      <c r="M208" s="46"/>
      <c r="N208" s="46"/>
      <c r="O208" s="100"/>
      <c r="P208" s="53"/>
      <c r="Q208" s="61"/>
      <c r="R208" s="21"/>
      <c r="S208" s="21"/>
      <c r="T208" s="53" t="s">
        <v>140</v>
      </c>
      <c r="U208" s="66"/>
      <c r="V208" s="21"/>
      <c r="Y208" s="19" t="s">
        <v>140</v>
      </c>
      <c r="AD208" s="72"/>
    </row>
    <row r="209" spans="1:37" ht="20.149999999999999" customHeight="1" x14ac:dyDescent="0.2">
      <c r="A209" s="5" t="s">
        <v>431</v>
      </c>
      <c r="B209" s="6" t="s">
        <v>196</v>
      </c>
      <c r="C209" s="7" t="s">
        <v>437</v>
      </c>
      <c r="D209" s="8" t="s">
        <v>438</v>
      </c>
      <c r="E209" s="83" t="s">
        <v>140</v>
      </c>
      <c r="F209" s="46" t="s">
        <v>140</v>
      </c>
      <c r="G209" s="44"/>
      <c r="H209" s="44"/>
      <c r="I209" s="45"/>
      <c r="J209" s="44"/>
      <c r="K209" s="44"/>
      <c r="L209" s="45"/>
      <c r="M209" s="45"/>
      <c r="N209" s="45"/>
      <c r="O209" s="100"/>
      <c r="P209" s="53"/>
      <c r="Q209" s="61"/>
      <c r="R209" s="21" t="s">
        <v>140</v>
      </c>
      <c r="S209" s="21"/>
      <c r="T209" s="53"/>
      <c r="U209" s="66"/>
      <c r="V209" s="21"/>
      <c r="W209" s="19" t="s">
        <v>140</v>
      </c>
      <c r="AD209" s="72"/>
    </row>
    <row r="210" spans="1:37" ht="20.149999999999999" customHeight="1" x14ac:dyDescent="0.2">
      <c r="A210" s="5" t="s">
        <v>431</v>
      </c>
      <c r="B210" s="6" t="s">
        <v>196</v>
      </c>
      <c r="C210" s="7" t="s">
        <v>439</v>
      </c>
      <c r="D210" s="84" t="s">
        <v>731</v>
      </c>
      <c r="E210" s="83"/>
      <c r="F210" s="44"/>
      <c r="G210" s="44"/>
      <c r="H210" s="44"/>
      <c r="I210" s="45"/>
      <c r="J210" s="44" t="s">
        <v>140</v>
      </c>
      <c r="K210" s="44"/>
      <c r="L210" s="44"/>
      <c r="M210" s="45"/>
      <c r="N210" s="45"/>
      <c r="O210" s="100"/>
      <c r="P210" s="53"/>
      <c r="Q210" s="61" t="s">
        <v>140</v>
      </c>
      <c r="R210" s="21"/>
      <c r="S210" s="21"/>
      <c r="T210" s="53"/>
      <c r="U210" s="66"/>
      <c r="V210" s="21"/>
      <c r="Z210" s="19" t="s">
        <v>516</v>
      </c>
      <c r="AD210" s="72"/>
    </row>
    <row r="211" spans="1:37" ht="20.149999999999999" customHeight="1" x14ac:dyDescent="0.2">
      <c r="A211" s="10" t="s">
        <v>431</v>
      </c>
      <c r="B211" s="11" t="s">
        <v>178</v>
      </c>
      <c r="C211" s="12" t="s">
        <v>440</v>
      </c>
      <c r="D211" s="91" t="s">
        <v>825</v>
      </c>
      <c r="E211" s="83"/>
      <c r="F211" s="44"/>
      <c r="G211" s="44"/>
      <c r="H211" s="44"/>
      <c r="I211" s="45"/>
      <c r="J211" s="21"/>
      <c r="K211" s="44" t="s">
        <v>140</v>
      </c>
      <c r="L211" s="44" t="s">
        <v>137</v>
      </c>
      <c r="M211" s="45"/>
      <c r="N211" s="45"/>
      <c r="O211" s="53"/>
      <c r="P211" s="53"/>
      <c r="Q211" s="61"/>
      <c r="R211" s="21" t="s">
        <v>140</v>
      </c>
      <c r="S211" s="21"/>
      <c r="T211" s="53"/>
      <c r="U211" s="66"/>
      <c r="V211" s="21"/>
      <c r="AD211" s="72"/>
      <c r="AK211" s="19" t="s">
        <v>562</v>
      </c>
    </row>
    <row r="212" spans="1:37" ht="20.149999999999999" customHeight="1" x14ac:dyDescent="0.2">
      <c r="A212" s="5" t="s">
        <v>431</v>
      </c>
      <c r="B212" s="6" t="s">
        <v>11</v>
      </c>
      <c r="C212" s="7" t="s">
        <v>441</v>
      </c>
      <c r="D212" s="84" t="s">
        <v>732</v>
      </c>
      <c r="E212" s="83"/>
      <c r="F212" s="44"/>
      <c r="G212" s="44"/>
      <c r="H212" s="44"/>
      <c r="I212" s="45"/>
      <c r="J212" s="21"/>
      <c r="K212" s="44" t="s">
        <v>137</v>
      </c>
      <c r="L212" s="44" t="s">
        <v>137</v>
      </c>
      <c r="M212" s="45"/>
      <c r="N212" s="45"/>
      <c r="O212" s="53"/>
      <c r="P212" s="53"/>
      <c r="Q212" s="61"/>
      <c r="R212" s="21" t="s">
        <v>137</v>
      </c>
      <c r="S212" s="21"/>
      <c r="T212" s="53"/>
      <c r="U212" s="66"/>
      <c r="V212" s="21"/>
      <c r="AC212" s="19" t="s">
        <v>137</v>
      </c>
      <c r="AD212" s="72"/>
    </row>
    <row r="213" spans="1:37" ht="20.149999999999999" customHeight="1" x14ac:dyDescent="0.2">
      <c r="A213" s="5" t="s">
        <v>431</v>
      </c>
      <c r="B213" s="6" t="s">
        <v>11</v>
      </c>
      <c r="C213" s="7" t="s">
        <v>441</v>
      </c>
      <c r="D213" s="84" t="s">
        <v>638</v>
      </c>
      <c r="E213" s="94" t="s">
        <v>633</v>
      </c>
      <c r="F213" s="44" t="s">
        <v>633</v>
      </c>
      <c r="G213" s="44"/>
      <c r="H213" s="44"/>
      <c r="I213" s="45"/>
      <c r="J213" s="21"/>
      <c r="K213" s="44"/>
      <c r="L213" s="44"/>
      <c r="M213" s="45"/>
      <c r="N213" s="45"/>
      <c r="O213" s="53"/>
      <c r="P213" s="53"/>
      <c r="Q213" s="61"/>
      <c r="R213" s="21" t="s">
        <v>137</v>
      </c>
      <c r="S213" s="21"/>
      <c r="T213" s="53"/>
      <c r="U213" s="66"/>
      <c r="V213" s="21"/>
      <c r="W213" s="19" t="s">
        <v>633</v>
      </c>
      <c r="AD213" s="72"/>
    </row>
    <row r="214" spans="1:37" ht="20.149999999999999" customHeight="1" x14ac:dyDescent="0.2">
      <c r="A214" s="10" t="s">
        <v>431</v>
      </c>
      <c r="B214" s="11" t="s">
        <v>178</v>
      </c>
      <c r="C214" s="12" t="s">
        <v>441</v>
      </c>
      <c r="D214" s="91" t="s">
        <v>632</v>
      </c>
      <c r="E214" s="83"/>
      <c r="F214" s="44"/>
      <c r="G214" s="44"/>
      <c r="H214" s="44"/>
      <c r="I214" s="45"/>
      <c r="J214" s="21"/>
      <c r="K214" s="44"/>
      <c r="L214" s="44"/>
      <c r="M214" s="45"/>
      <c r="N214" s="45"/>
      <c r="O214" s="53" t="s">
        <v>648</v>
      </c>
      <c r="P214" s="53"/>
      <c r="Q214" s="61"/>
      <c r="R214" s="21" t="s">
        <v>140</v>
      </c>
      <c r="S214" s="21"/>
      <c r="T214" s="53"/>
      <c r="U214" s="66"/>
      <c r="V214" s="21"/>
      <c r="AD214" s="72"/>
      <c r="AK214" s="19" t="s">
        <v>140</v>
      </c>
    </row>
    <row r="215" spans="1:37" ht="20.149999999999999" customHeight="1" x14ac:dyDescent="0.2">
      <c r="A215" s="163" t="s">
        <v>431</v>
      </c>
      <c r="B215" s="169" t="s">
        <v>178</v>
      </c>
      <c r="C215" s="12"/>
      <c r="D215" s="91" t="s">
        <v>772</v>
      </c>
      <c r="E215" s="94"/>
      <c r="F215" s="44"/>
      <c r="G215" s="44"/>
      <c r="H215" s="44"/>
      <c r="I215" s="45"/>
      <c r="J215" s="21" t="s">
        <v>137</v>
      </c>
      <c r="K215" s="44"/>
      <c r="L215" s="44"/>
      <c r="M215" s="45"/>
      <c r="N215" s="45"/>
      <c r="O215" s="53"/>
      <c r="P215" s="53"/>
      <c r="Q215" s="61"/>
      <c r="R215" s="21" t="s">
        <v>137</v>
      </c>
      <c r="S215" s="21"/>
      <c r="T215" s="53"/>
      <c r="U215" s="66"/>
      <c r="V215" s="21"/>
      <c r="AC215" s="173"/>
      <c r="AI215" s="19" t="s">
        <v>137</v>
      </c>
    </row>
    <row r="216" spans="1:37" ht="20.149999999999999" customHeight="1" x14ac:dyDescent="0.2">
      <c r="A216" s="5" t="s">
        <v>431</v>
      </c>
      <c r="B216" s="6" t="s">
        <v>11</v>
      </c>
      <c r="C216" s="12"/>
      <c r="D216" s="84" t="s">
        <v>784</v>
      </c>
      <c r="E216" s="94"/>
      <c r="F216" s="44"/>
      <c r="G216" s="44"/>
      <c r="H216" s="44"/>
      <c r="I216" s="45"/>
      <c r="J216" s="21" t="s">
        <v>769</v>
      </c>
      <c r="K216" s="44"/>
      <c r="L216" s="44"/>
      <c r="M216" s="45"/>
      <c r="N216" s="45"/>
      <c r="O216" s="53"/>
      <c r="P216" s="53"/>
      <c r="Q216" s="61"/>
      <c r="R216" s="21" t="s">
        <v>769</v>
      </c>
      <c r="S216" s="21"/>
      <c r="T216" s="53"/>
      <c r="U216" s="66"/>
      <c r="V216" s="21"/>
      <c r="AA216" s="19" t="s">
        <v>137</v>
      </c>
      <c r="AC216" s="173"/>
      <c r="AD216" s="162"/>
    </row>
    <row r="217" spans="1:37" ht="20.149999999999999" customHeight="1" x14ac:dyDescent="0.2">
      <c r="A217" s="28">
        <f>COUNTIF(A206:A216,"大阪府")</f>
        <v>11</v>
      </c>
      <c r="B217" s="29">
        <f>COUNTIF(B206:B216,"＊")</f>
        <v>8</v>
      </c>
      <c r="C217" s="32"/>
      <c r="D217" s="34" t="s">
        <v>480</v>
      </c>
      <c r="E217" s="48">
        <f t="shared" ref="E217:AK217" si="61">COUNTIF(E206:E216,"○")</f>
        <v>4</v>
      </c>
      <c r="F217" s="48">
        <f t="shared" si="61"/>
        <v>4</v>
      </c>
      <c r="G217" s="48">
        <f t="shared" si="61"/>
        <v>0</v>
      </c>
      <c r="H217" s="48">
        <f t="shared" si="61"/>
        <v>0</v>
      </c>
      <c r="I217" s="48">
        <f t="shared" si="61"/>
        <v>1</v>
      </c>
      <c r="J217" s="48">
        <f t="shared" si="61"/>
        <v>3</v>
      </c>
      <c r="K217" s="48">
        <f t="shared" si="61"/>
        <v>2</v>
      </c>
      <c r="L217" s="48">
        <f t="shared" si="61"/>
        <v>2</v>
      </c>
      <c r="M217" s="48">
        <f t="shared" si="61"/>
        <v>0</v>
      </c>
      <c r="N217" s="48">
        <f t="shared" si="61"/>
        <v>0</v>
      </c>
      <c r="O217" s="48">
        <f t="shared" si="61"/>
        <v>1</v>
      </c>
      <c r="P217" s="48">
        <f t="shared" si="61"/>
        <v>0</v>
      </c>
      <c r="Q217" s="48">
        <f t="shared" si="61"/>
        <v>1</v>
      </c>
      <c r="R217" s="48">
        <f t="shared" si="61"/>
        <v>9</v>
      </c>
      <c r="S217" s="48">
        <f t="shared" si="61"/>
        <v>0</v>
      </c>
      <c r="T217" s="48">
        <f t="shared" si="61"/>
        <v>1</v>
      </c>
      <c r="U217" s="48">
        <f t="shared" si="61"/>
        <v>0</v>
      </c>
      <c r="V217" s="48">
        <f t="shared" si="61"/>
        <v>0</v>
      </c>
      <c r="W217" s="48">
        <f t="shared" si="61"/>
        <v>4</v>
      </c>
      <c r="X217" s="48">
        <f t="shared" si="61"/>
        <v>0</v>
      </c>
      <c r="Y217" s="48">
        <f t="shared" si="61"/>
        <v>1</v>
      </c>
      <c r="Z217" s="48">
        <f t="shared" si="61"/>
        <v>1</v>
      </c>
      <c r="AA217" s="48">
        <f t="shared" si="61"/>
        <v>1</v>
      </c>
      <c r="AB217" s="48">
        <f t="shared" si="61"/>
        <v>0</v>
      </c>
      <c r="AC217" s="175">
        <f t="shared" si="61"/>
        <v>1</v>
      </c>
      <c r="AD217" s="65">
        <f t="shared" si="61"/>
        <v>0</v>
      </c>
      <c r="AE217" s="48">
        <f t="shared" si="61"/>
        <v>0</v>
      </c>
      <c r="AF217" s="48">
        <f t="shared" si="61"/>
        <v>0</v>
      </c>
      <c r="AG217" s="48">
        <f t="shared" si="61"/>
        <v>0</v>
      </c>
      <c r="AH217" s="48">
        <f t="shared" si="61"/>
        <v>0</v>
      </c>
      <c r="AI217" s="48">
        <f t="shared" si="61"/>
        <v>1</v>
      </c>
      <c r="AJ217" s="48">
        <f t="shared" si="61"/>
        <v>0</v>
      </c>
      <c r="AK217" s="48">
        <f t="shared" si="61"/>
        <v>2</v>
      </c>
    </row>
    <row r="218" spans="1:37" ht="20.149999999999999" customHeight="1" x14ac:dyDescent="0.2">
      <c r="A218" s="5" t="s">
        <v>442</v>
      </c>
      <c r="B218" s="6" t="s">
        <v>238</v>
      </c>
      <c r="C218" s="7" t="s">
        <v>443</v>
      </c>
      <c r="D218" s="8" t="s">
        <v>444</v>
      </c>
      <c r="E218" s="46" t="s">
        <v>474</v>
      </c>
      <c r="F218" s="46" t="s">
        <v>474</v>
      </c>
      <c r="G218" s="46" t="s">
        <v>474</v>
      </c>
      <c r="H218" s="44"/>
      <c r="I218" s="45"/>
      <c r="J218" s="44"/>
      <c r="K218" s="44"/>
      <c r="L218" s="45"/>
      <c r="M218" s="45"/>
      <c r="N218" s="45"/>
      <c r="O218" s="100"/>
      <c r="P218" s="53"/>
      <c r="Q218" s="61"/>
      <c r="R218" s="21" t="s">
        <v>140</v>
      </c>
      <c r="S218" s="21"/>
      <c r="T218" s="53"/>
      <c r="U218" s="66"/>
      <c r="V218" s="21"/>
      <c r="W218" s="19" t="s">
        <v>140</v>
      </c>
      <c r="AC218" s="173"/>
    </row>
    <row r="219" spans="1:37" ht="20.149999999999999" customHeight="1" x14ac:dyDescent="0.2">
      <c r="A219" s="5" t="s">
        <v>442</v>
      </c>
      <c r="B219" s="6" t="s">
        <v>242</v>
      </c>
      <c r="C219" s="7" t="s">
        <v>445</v>
      </c>
      <c r="D219" s="8" t="s">
        <v>446</v>
      </c>
      <c r="E219" s="46" t="s">
        <v>140</v>
      </c>
      <c r="F219" s="46" t="s">
        <v>140</v>
      </c>
      <c r="G219" s="46" t="s">
        <v>140</v>
      </c>
      <c r="H219" s="44"/>
      <c r="I219" s="45"/>
      <c r="J219" s="44"/>
      <c r="K219" s="44"/>
      <c r="L219" s="45"/>
      <c r="M219" s="45"/>
      <c r="N219" s="45"/>
      <c r="O219" s="100"/>
      <c r="P219" s="53"/>
      <c r="Q219" s="61"/>
      <c r="R219" s="21" t="s">
        <v>140</v>
      </c>
      <c r="S219" s="21"/>
      <c r="T219" s="53"/>
      <c r="U219" s="66"/>
      <c r="V219" s="21"/>
      <c r="W219" s="19" t="s">
        <v>140</v>
      </c>
      <c r="AD219" s="72"/>
    </row>
    <row r="220" spans="1:37" ht="20.149999999999999" customHeight="1" x14ac:dyDescent="0.2">
      <c r="A220" s="5" t="s">
        <v>442</v>
      </c>
      <c r="B220" s="6" t="s">
        <v>152</v>
      </c>
      <c r="C220" s="7" t="s">
        <v>447</v>
      </c>
      <c r="D220" s="9" t="s">
        <v>448</v>
      </c>
      <c r="E220" s="46" t="s">
        <v>140</v>
      </c>
      <c r="F220" s="46" t="s">
        <v>140</v>
      </c>
      <c r="G220" s="46" t="s">
        <v>140</v>
      </c>
      <c r="H220" s="44"/>
      <c r="I220" s="45"/>
      <c r="J220" s="44"/>
      <c r="K220" s="44"/>
      <c r="L220" s="45"/>
      <c r="M220" s="45"/>
      <c r="N220" s="45"/>
      <c r="O220" s="100"/>
      <c r="P220" s="53"/>
      <c r="Q220" s="61"/>
      <c r="R220" s="21" t="s">
        <v>140</v>
      </c>
      <c r="S220" s="21"/>
      <c r="T220" s="53"/>
      <c r="U220" s="66"/>
      <c r="V220" s="21"/>
      <c r="W220" s="19" t="s">
        <v>140</v>
      </c>
      <c r="AD220" s="72"/>
    </row>
    <row r="221" spans="1:37" ht="20.149999999999999" customHeight="1" x14ac:dyDescent="0.2">
      <c r="A221" s="5" t="s">
        <v>442</v>
      </c>
      <c r="B221" s="6" t="s">
        <v>219</v>
      </c>
      <c r="C221" s="7" t="s">
        <v>449</v>
      </c>
      <c r="D221" s="8" t="s">
        <v>450</v>
      </c>
      <c r="E221" s="46" t="s">
        <v>140</v>
      </c>
      <c r="F221" s="46" t="s">
        <v>140</v>
      </c>
      <c r="G221" s="44"/>
      <c r="H221" s="44"/>
      <c r="I221" s="45"/>
      <c r="J221" s="44"/>
      <c r="K221" s="44"/>
      <c r="L221" s="45"/>
      <c r="M221" s="45"/>
      <c r="N221" s="45"/>
      <c r="O221" s="100"/>
      <c r="P221" s="53"/>
      <c r="Q221" s="61"/>
      <c r="R221" s="21" t="s">
        <v>140</v>
      </c>
      <c r="S221" s="21"/>
      <c r="T221" s="53"/>
      <c r="U221" s="66"/>
      <c r="V221" s="21"/>
      <c r="W221" s="19" t="s">
        <v>140</v>
      </c>
      <c r="AD221" s="72"/>
    </row>
    <row r="222" spans="1:37" ht="20.149999999999999" customHeight="1" x14ac:dyDescent="0.2">
      <c r="A222" s="10" t="s">
        <v>442</v>
      </c>
      <c r="B222" s="11" t="s">
        <v>178</v>
      </c>
      <c r="C222" s="12" t="s">
        <v>451</v>
      </c>
      <c r="D222" s="13" t="s">
        <v>452</v>
      </c>
      <c r="E222" s="83"/>
      <c r="F222" s="44"/>
      <c r="G222" s="44"/>
      <c r="H222" s="44"/>
      <c r="I222" s="45"/>
      <c r="J222" s="44" t="s">
        <v>137</v>
      </c>
      <c r="K222" s="44"/>
      <c r="L222" s="45"/>
      <c r="M222" s="45"/>
      <c r="N222" s="45"/>
      <c r="O222" s="100"/>
      <c r="P222" s="53"/>
      <c r="Q222" s="61" t="s">
        <v>140</v>
      </c>
      <c r="R222" s="21"/>
      <c r="S222" s="21"/>
      <c r="T222" s="53"/>
      <c r="U222" s="66"/>
      <c r="V222" s="21"/>
      <c r="AD222" s="72"/>
      <c r="AH222" s="19" t="s">
        <v>140</v>
      </c>
    </row>
    <row r="223" spans="1:37" ht="20.149999999999999" customHeight="1" x14ac:dyDescent="0.2">
      <c r="A223" s="10" t="s">
        <v>442</v>
      </c>
      <c r="B223" s="11" t="s">
        <v>178</v>
      </c>
      <c r="C223" s="12" t="s">
        <v>453</v>
      </c>
      <c r="D223" s="13" t="s">
        <v>454</v>
      </c>
      <c r="E223" s="83"/>
      <c r="F223" s="44"/>
      <c r="G223" s="44"/>
      <c r="H223" s="44"/>
      <c r="I223" s="45"/>
      <c r="J223" s="44" t="s">
        <v>137</v>
      </c>
      <c r="K223" s="44"/>
      <c r="L223" s="45"/>
      <c r="M223" s="45"/>
      <c r="N223" s="45"/>
      <c r="O223" s="100"/>
      <c r="P223" s="53"/>
      <c r="Q223" s="61"/>
      <c r="R223" s="21" t="s">
        <v>140</v>
      </c>
      <c r="S223" s="21"/>
      <c r="T223" s="53"/>
      <c r="U223" s="66"/>
      <c r="V223" s="21"/>
      <c r="AD223" s="72"/>
      <c r="AI223" s="19" t="s">
        <v>140</v>
      </c>
    </row>
    <row r="224" spans="1:37" ht="20.149999999999999" customHeight="1" x14ac:dyDescent="0.2">
      <c r="A224" s="28">
        <f>COUNTIF(A218:A223,"兵庫県")</f>
        <v>6</v>
      </c>
      <c r="B224" s="29">
        <f>COUNTIF(B218:B223,"＊")</f>
        <v>4</v>
      </c>
      <c r="C224" s="32"/>
      <c r="D224" s="34" t="s">
        <v>481</v>
      </c>
      <c r="E224" s="48">
        <f t="shared" ref="E224:T224" si="62">COUNTIF(E218:E223,"○")</f>
        <v>4</v>
      </c>
      <c r="F224" s="48">
        <f t="shared" si="62"/>
        <v>4</v>
      </c>
      <c r="G224" s="48">
        <f t="shared" si="62"/>
        <v>3</v>
      </c>
      <c r="H224" s="48">
        <f t="shared" si="62"/>
        <v>0</v>
      </c>
      <c r="I224" s="48">
        <f t="shared" si="62"/>
        <v>0</v>
      </c>
      <c r="J224" s="48">
        <f t="shared" si="62"/>
        <v>2</v>
      </c>
      <c r="K224" s="48">
        <f t="shared" si="62"/>
        <v>0</v>
      </c>
      <c r="L224" s="48">
        <f t="shared" si="62"/>
        <v>0</v>
      </c>
      <c r="M224" s="48">
        <f t="shared" si="62"/>
        <v>0</v>
      </c>
      <c r="N224" s="48">
        <f t="shared" si="62"/>
        <v>0</v>
      </c>
      <c r="O224" s="48">
        <f t="shared" si="62"/>
        <v>0</v>
      </c>
      <c r="P224" s="54">
        <f t="shared" si="62"/>
        <v>0</v>
      </c>
      <c r="Q224" s="58">
        <f t="shared" si="62"/>
        <v>1</v>
      </c>
      <c r="R224" s="48">
        <f t="shared" si="62"/>
        <v>5</v>
      </c>
      <c r="S224" s="48">
        <f t="shared" si="62"/>
        <v>0</v>
      </c>
      <c r="T224" s="54">
        <f t="shared" si="62"/>
        <v>0</v>
      </c>
      <c r="U224" s="68"/>
      <c r="V224" s="48">
        <f t="shared" ref="V224:AK224" si="63">COUNTIF(V218:V223,"○")</f>
        <v>0</v>
      </c>
      <c r="W224" s="48">
        <f t="shared" si="63"/>
        <v>4</v>
      </c>
      <c r="X224" s="48">
        <f t="shared" si="63"/>
        <v>0</v>
      </c>
      <c r="Y224" s="48">
        <f t="shared" si="63"/>
        <v>0</v>
      </c>
      <c r="Z224" s="48">
        <f t="shared" si="63"/>
        <v>0</v>
      </c>
      <c r="AA224" s="48">
        <f t="shared" si="63"/>
        <v>0</v>
      </c>
      <c r="AB224" s="48">
        <f t="shared" si="63"/>
        <v>0</v>
      </c>
      <c r="AC224" s="54">
        <f t="shared" si="63"/>
        <v>0</v>
      </c>
      <c r="AD224" s="73">
        <f t="shared" si="63"/>
        <v>0</v>
      </c>
      <c r="AE224" s="48">
        <f t="shared" si="63"/>
        <v>0</v>
      </c>
      <c r="AF224" s="48">
        <f t="shared" si="63"/>
        <v>0</v>
      </c>
      <c r="AG224" s="48">
        <f t="shared" si="63"/>
        <v>0</v>
      </c>
      <c r="AH224" s="48">
        <f t="shared" si="63"/>
        <v>1</v>
      </c>
      <c r="AI224" s="48">
        <f t="shared" si="63"/>
        <v>1</v>
      </c>
      <c r="AJ224" s="48">
        <f t="shared" si="63"/>
        <v>0</v>
      </c>
      <c r="AK224" s="48">
        <f t="shared" si="63"/>
        <v>0</v>
      </c>
    </row>
    <row r="225" spans="1:37" ht="20.149999999999999" customHeight="1" x14ac:dyDescent="0.2">
      <c r="A225" s="10" t="s">
        <v>455</v>
      </c>
      <c r="B225" s="11" t="s">
        <v>178</v>
      </c>
      <c r="C225" s="12" t="s">
        <v>456</v>
      </c>
      <c r="D225" s="91" t="s">
        <v>733</v>
      </c>
      <c r="E225" s="47"/>
      <c r="F225" s="44"/>
      <c r="G225" s="44"/>
      <c r="H225" s="44"/>
      <c r="I225" s="45"/>
      <c r="J225" s="44" t="s">
        <v>474</v>
      </c>
      <c r="K225" s="44"/>
      <c r="L225" s="45"/>
      <c r="M225" s="45"/>
      <c r="N225" s="45"/>
      <c r="O225" s="100"/>
      <c r="P225" s="53"/>
      <c r="Q225" s="61" t="s">
        <v>140</v>
      </c>
      <c r="R225" s="21"/>
      <c r="S225" s="21"/>
      <c r="T225" s="53"/>
      <c r="U225" s="66"/>
      <c r="AD225" s="72"/>
      <c r="AH225" s="19" t="s">
        <v>140</v>
      </c>
    </row>
    <row r="226" spans="1:37" ht="20.149999999999999" customHeight="1" x14ac:dyDescent="0.2">
      <c r="A226" s="10" t="s">
        <v>455</v>
      </c>
      <c r="B226" s="11" t="s">
        <v>178</v>
      </c>
      <c r="C226" s="12" t="s">
        <v>0</v>
      </c>
      <c r="D226" s="13" t="s">
        <v>1</v>
      </c>
      <c r="F226" s="44"/>
      <c r="G226" s="44"/>
      <c r="H226" s="44"/>
      <c r="I226" s="44"/>
      <c r="J226" s="44"/>
      <c r="K226" s="44"/>
      <c r="L226" s="44"/>
      <c r="M226" s="44"/>
      <c r="N226" s="44"/>
      <c r="O226" s="44"/>
      <c r="P226" s="44" t="s">
        <v>476</v>
      </c>
      <c r="Q226" s="61"/>
      <c r="R226" s="21"/>
      <c r="S226" s="21" t="s">
        <v>140</v>
      </c>
      <c r="T226" s="53"/>
      <c r="U226" s="66"/>
      <c r="AD226" s="72"/>
      <c r="AJ226" s="19" t="s">
        <v>647</v>
      </c>
    </row>
    <row r="227" spans="1:37" ht="20.149999999999999" customHeight="1" x14ac:dyDescent="0.2">
      <c r="A227" s="28">
        <f>COUNTIF(A225:A226,"奈良県")</f>
        <v>2</v>
      </c>
      <c r="B227" s="29">
        <f>COUNTIF(B225:B226,"＊")</f>
        <v>0</v>
      </c>
      <c r="C227" s="32"/>
      <c r="D227" s="34" t="s">
        <v>482</v>
      </c>
      <c r="E227" s="48">
        <f t="shared" ref="E227:T227" si="64">COUNTIF(E225:E226,"○")</f>
        <v>0</v>
      </c>
      <c r="F227" s="48">
        <f t="shared" si="64"/>
        <v>0</v>
      </c>
      <c r="G227" s="48">
        <f t="shared" si="64"/>
        <v>0</v>
      </c>
      <c r="H227" s="48">
        <f t="shared" si="64"/>
        <v>0</v>
      </c>
      <c r="I227" s="48">
        <f t="shared" si="64"/>
        <v>0</v>
      </c>
      <c r="J227" s="48">
        <f t="shared" si="64"/>
        <v>1</v>
      </c>
      <c r="K227" s="48">
        <f t="shared" si="64"/>
        <v>0</v>
      </c>
      <c r="L227" s="48">
        <f t="shared" si="64"/>
        <v>0</v>
      </c>
      <c r="M227" s="48">
        <f t="shared" si="64"/>
        <v>0</v>
      </c>
      <c r="N227" s="48">
        <f t="shared" si="64"/>
        <v>0</v>
      </c>
      <c r="O227" s="48">
        <f t="shared" si="64"/>
        <v>0</v>
      </c>
      <c r="P227" s="54">
        <f t="shared" si="64"/>
        <v>1</v>
      </c>
      <c r="Q227" s="58">
        <f t="shared" si="64"/>
        <v>1</v>
      </c>
      <c r="R227" s="48">
        <f t="shared" si="64"/>
        <v>0</v>
      </c>
      <c r="S227" s="48">
        <f t="shared" si="64"/>
        <v>1</v>
      </c>
      <c r="T227" s="54">
        <f t="shared" si="64"/>
        <v>0</v>
      </c>
      <c r="U227" s="68"/>
      <c r="V227" s="48">
        <f t="shared" ref="V227:AK227" si="65">COUNTIF(V225:V226,"○")</f>
        <v>0</v>
      </c>
      <c r="W227" s="48">
        <f t="shared" si="65"/>
        <v>0</v>
      </c>
      <c r="X227" s="48">
        <f t="shared" si="65"/>
        <v>0</v>
      </c>
      <c r="Y227" s="48">
        <f t="shared" si="65"/>
        <v>0</v>
      </c>
      <c r="Z227" s="48">
        <f t="shared" si="65"/>
        <v>0</v>
      </c>
      <c r="AA227" s="48">
        <f t="shared" si="65"/>
        <v>0</v>
      </c>
      <c r="AB227" s="48">
        <f t="shared" si="65"/>
        <v>0</v>
      </c>
      <c r="AC227" s="54">
        <f t="shared" si="65"/>
        <v>0</v>
      </c>
      <c r="AD227" s="73">
        <f t="shared" si="65"/>
        <v>0</v>
      </c>
      <c r="AE227" s="48">
        <f t="shared" si="65"/>
        <v>0</v>
      </c>
      <c r="AF227" s="48">
        <f t="shared" si="65"/>
        <v>0</v>
      </c>
      <c r="AG227" s="48">
        <f t="shared" si="65"/>
        <v>0</v>
      </c>
      <c r="AH227" s="48">
        <f t="shared" si="65"/>
        <v>1</v>
      </c>
      <c r="AI227" s="48">
        <f t="shared" si="65"/>
        <v>0</v>
      </c>
      <c r="AJ227" s="48">
        <f t="shared" si="65"/>
        <v>1</v>
      </c>
      <c r="AK227" s="48">
        <f t="shared" si="65"/>
        <v>0</v>
      </c>
    </row>
    <row r="228" spans="1:37" ht="20.149999999999999" customHeight="1" x14ac:dyDescent="0.2">
      <c r="A228" s="10" t="s">
        <v>2</v>
      </c>
      <c r="B228" s="11" t="s">
        <v>178</v>
      </c>
      <c r="C228" s="12"/>
      <c r="D228" s="91" t="s">
        <v>816</v>
      </c>
      <c r="E228" s="46"/>
      <c r="F228" s="44"/>
      <c r="G228" s="44"/>
      <c r="H228" s="44"/>
      <c r="I228" s="45"/>
      <c r="J228" s="44" t="s">
        <v>137</v>
      </c>
      <c r="K228" s="44"/>
      <c r="L228" s="45"/>
      <c r="M228" s="45"/>
      <c r="N228" s="45"/>
      <c r="O228" s="100"/>
      <c r="P228" s="53"/>
      <c r="Q228" s="61" t="s">
        <v>137</v>
      </c>
      <c r="R228" s="21"/>
      <c r="S228" s="21"/>
      <c r="T228" s="53"/>
      <c r="U228" s="66"/>
      <c r="V228" s="21"/>
      <c r="AD228" s="72"/>
      <c r="AH228" s="19" t="s">
        <v>137</v>
      </c>
    </row>
    <row r="229" spans="1:37" ht="20.149999999999999" customHeight="1" x14ac:dyDescent="0.2">
      <c r="A229" s="28">
        <v>2</v>
      </c>
      <c r="B229" s="29">
        <f>COUNTIF(B228:B228,"＊")</f>
        <v>0</v>
      </c>
      <c r="C229" s="32"/>
      <c r="D229" s="34" t="s">
        <v>483</v>
      </c>
      <c r="E229" s="48">
        <f t="shared" ref="E229:AK229" si="66">COUNTIF(E228:E228,"○")</f>
        <v>0</v>
      </c>
      <c r="F229" s="48">
        <f t="shared" si="66"/>
        <v>0</v>
      </c>
      <c r="G229" s="48">
        <f t="shared" si="66"/>
        <v>0</v>
      </c>
      <c r="H229" s="48">
        <f t="shared" si="66"/>
        <v>0</v>
      </c>
      <c r="I229" s="48">
        <f t="shared" si="66"/>
        <v>0</v>
      </c>
      <c r="J229" s="48">
        <f t="shared" si="66"/>
        <v>1</v>
      </c>
      <c r="K229" s="48">
        <f t="shared" si="66"/>
        <v>0</v>
      </c>
      <c r="L229" s="48">
        <f t="shared" si="66"/>
        <v>0</v>
      </c>
      <c r="M229" s="48">
        <f t="shared" si="66"/>
        <v>0</v>
      </c>
      <c r="N229" s="48">
        <f t="shared" si="66"/>
        <v>0</v>
      </c>
      <c r="O229" s="48">
        <f t="shared" si="66"/>
        <v>0</v>
      </c>
      <c r="P229" s="48">
        <f t="shared" si="66"/>
        <v>0</v>
      </c>
      <c r="Q229" s="48">
        <f t="shared" si="66"/>
        <v>1</v>
      </c>
      <c r="R229" s="48">
        <f t="shared" si="66"/>
        <v>0</v>
      </c>
      <c r="S229" s="48">
        <f t="shared" si="66"/>
        <v>0</v>
      </c>
      <c r="T229" s="48">
        <f t="shared" si="66"/>
        <v>0</v>
      </c>
      <c r="U229" s="48">
        <f t="shared" si="66"/>
        <v>0</v>
      </c>
      <c r="V229" s="48">
        <f t="shared" si="66"/>
        <v>0</v>
      </c>
      <c r="W229" s="48">
        <f t="shared" si="66"/>
        <v>0</v>
      </c>
      <c r="X229" s="48">
        <f t="shared" si="66"/>
        <v>0</v>
      </c>
      <c r="Y229" s="48">
        <f t="shared" si="66"/>
        <v>0</v>
      </c>
      <c r="Z229" s="48">
        <f t="shared" si="66"/>
        <v>0</v>
      </c>
      <c r="AA229" s="48">
        <f t="shared" si="66"/>
        <v>0</v>
      </c>
      <c r="AB229" s="48">
        <f t="shared" si="66"/>
        <v>0</v>
      </c>
      <c r="AC229" s="48">
        <f t="shared" si="66"/>
        <v>0</v>
      </c>
      <c r="AD229" s="48">
        <f t="shared" si="66"/>
        <v>0</v>
      </c>
      <c r="AE229" s="48">
        <f t="shared" si="66"/>
        <v>0</v>
      </c>
      <c r="AF229" s="48">
        <f t="shared" si="66"/>
        <v>0</v>
      </c>
      <c r="AG229" s="48">
        <f t="shared" si="66"/>
        <v>0</v>
      </c>
      <c r="AH229" s="48">
        <f t="shared" si="66"/>
        <v>1</v>
      </c>
      <c r="AI229" s="48">
        <f t="shared" si="66"/>
        <v>0</v>
      </c>
      <c r="AJ229" s="48">
        <f t="shared" si="66"/>
        <v>0</v>
      </c>
      <c r="AK229" s="48">
        <f t="shared" si="66"/>
        <v>0</v>
      </c>
    </row>
    <row r="230" spans="1:37" ht="20.149999999999999" customHeight="1" x14ac:dyDescent="0.2">
      <c r="A230" s="10" t="s">
        <v>3</v>
      </c>
      <c r="B230" s="11" t="s">
        <v>178</v>
      </c>
      <c r="C230" s="12" t="s">
        <v>4</v>
      </c>
      <c r="D230" s="13" t="s">
        <v>5</v>
      </c>
      <c r="E230" s="46"/>
      <c r="F230" s="44"/>
      <c r="G230" s="44"/>
      <c r="H230" s="44"/>
      <c r="I230" s="45"/>
      <c r="J230" s="44" t="s">
        <v>140</v>
      </c>
      <c r="K230" s="44"/>
      <c r="L230" s="45"/>
      <c r="M230" s="45"/>
      <c r="N230" s="45"/>
      <c r="O230" s="100"/>
      <c r="P230" s="53"/>
      <c r="Q230" s="61" t="s">
        <v>140</v>
      </c>
      <c r="R230" s="21"/>
      <c r="S230" s="21"/>
      <c r="T230" s="53"/>
      <c r="U230" s="66"/>
      <c r="V230" s="21"/>
      <c r="AD230" s="72"/>
      <c r="AH230" s="19" t="s">
        <v>140</v>
      </c>
    </row>
    <row r="231" spans="1:37" ht="20.149999999999999" customHeight="1" x14ac:dyDescent="0.2">
      <c r="A231" s="10" t="s">
        <v>3</v>
      </c>
      <c r="B231" s="11" t="s">
        <v>178</v>
      </c>
      <c r="C231" s="12"/>
      <c r="D231" s="91" t="s">
        <v>622</v>
      </c>
      <c r="E231" s="46"/>
      <c r="F231" s="44"/>
      <c r="G231" s="44"/>
      <c r="H231" s="44"/>
      <c r="I231" s="45"/>
      <c r="J231" s="44" t="s">
        <v>619</v>
      </c>
      <c r="K231" s="44"/>
      <c r="L231" s="45"/>
      <c r="M231" s="45"/>
      <c r="N231" s="45"/>
      <c r="O231" s="100"/>
      <c r="P231" s="53"/>
      <c r="Q231" s="61"/>
      <c r="R231" s="21" t="s">
        <v>619</v>
      </c>
      <c r="S231" s="21"/>
      <c r="T231" s="53"/>
      <c r="U231" s="66"/>
      <c r="V231" s="21"/>
      <c r="AD231" s="72"/>
      <c r="AI231" s="19" t="s">
        <v>619</v>
      </c>
    </row>
    <row r="232" spans="1:37" ht="20.149999999999999" customHeight="1" x14ac:dyDescent="0.2">
      <c r="A232" s="28">
        <f>COUNTIF(A230:A231,"鳥取県")</f>
        <v>2</v>
      </c>
      <c r="B232" s="29">
        <f>COUNTIF(B230,"＊")</f>
        <v>0</v>
      </c>
      <c r="C232" s="32"/>
      <c r="D232" s="34" t="s">
        <v>485</v>
      </c>
      <c r="E232" s="48">
        <f t="shared" ref="E232:T232" si="67">COUNTIF(E230:E231,"○")</f>
        <v>0</v>
      </c>
      <c r="F232" s="48">
        <f t="shared" si="67"/>
        <v>0</v>
      </c>
      <c r="G232" s="48">
        <f t="shared" si="67"/>
        <v>0</v>
      </c>
      <c r="H232" s="48">
        <f t="shared" si="67"/>
        <v>0</v>
      </c>
      <c r="I232" s="48">
        <f t="shared" si="67"/>
        <v>0</v>
      </c>
      <c r="J232" s="48">
        <f>COUNTIF(J230:J231,"○")</f>
        <v>2</v>
      </c>
      <c r="K232" s="48">
        <f t="shared" si="67"/>
        <v>0</v>
      </c>
      <c r="L232" s="48">
        <f>COUNTIF(L230:L231,"○")</f>
        <v>0</v>
      </c>
      <c r="M232" s="48">
        <f>COUNTIF(M230:M231,"○")</f>
        <v>0</v>
      </c>
      <c r="N232" s="48">
        <f>COUNTIF(N230:N231,"○")</f>
        <v>0</v>
      </c>
      <c r="O232" s="48">
        <f t="shared" si="67"/>
        <v>0</v>
      </c>
      <c r="P232" s="48">
        <f t="shared" si="67"/>
        <v>0</v>
      </c>
      <c r="Q232" s="48">
        <f t="shared" si="67"/>
        <v>1</v>
      </c>
      <c r="R232" s="48">
        <f t="shared" si="67"/>
        <v>1</v>
      </c>
      <c r="S232" s="48">
        <f t="shared" si="67"/>
        <v>0</v>
      </c>
      <c r="T232" s="48">
        <f t="shared" si="67"/>
        <v>0</v>
      </c>
      <c r="U232" s="68"/>
      <c r="V232" s="48">
        <f>COUNTIF(V230,"○")</f>
        <v>0</v>
      </c>
      <c r="W232" s="48">
        <f t="shared" ref="W232:AC232" si="68">COUNTIF(W230,"○")</f>
        <v>0</v>
      </c>
      <c r="X232" s="48">
        <f t="shared" si="68"/>
        <v>0</v>
      </c>
      <c r="Y232" s="48">
        <f t="shared" si="68"/>
        <v>0</v>
      </c>
      <c r="Z232" s="48">
        <f t="shared" si="68"/>
        <v>0</v>
      </c>
      <c r="AA232" s="48">
        <f t="shared" si="68"/>
        <v>0</v>
      </c>
      <c r="AB232" s="48">
        <f t="shared" si="68"/>
        <v>0</v>
      </c>
      <c r="AC232" s="54">
        <f t="shared" si="68"/>
        <v>0</v>
      </c>
      <c r="AD232" s="48">
        <f t="shared" ref="AD232:AK232" si="69">COUNTIF(AD230:AD231,"○")</f>
        <v>0</v>
      </c>
      <c r="AE232" s="48">
        <f t="shared" si="69"/>
        <v>0</v>
      </c>
      <c r="AF232" s="48">
        <f t="shared" si="69"/>
        <v>0</v>
      </c>
      <c r="AG232" s="48">
        <f t="shared" si="69"/>
        <v>0</v>
      </c>
      <c r="AH232" s="48">
        <f t="shared" si="69"/>
        <v>1</v>
      </c>
      <c r="AI232" s="48">
        <f t="shared" si="69"/>
        <v>1</v>
      </c>
      <c r="AJ232" s="48">
        <f t="shared" si="69"/>
        <v>0</v>
      </c>
      <c r="AK232" s="48">
        <f t="shared" si="69"/>
        <v>0</v>
      </c>
    </row>
    <row r="233" spans="1:37" ht="20.149999999999999" customHeight="1" x14ac:dyDescent="0.2">
      <c r="A233" s="5" t="s">
        <v>6</v>
      </c>
      <c r="B233" s="6" t="s">
        <v>196</v>
      </c>
      <c r="C233" s="7" t="s">
        <v>7</v>
      </c>
      <c r="D233" s="84" t="s">
        <v>734</v>
      </c>
      <c r="E233" s="46" t="s">
        <v>484</v>
      </c>
      <c r="F233" s="44" t="s">
        <v>634</v>
      </c>
      <c r="G233" s="46"/>
      <c r="H233" s="44"/>
      <c r="I233" s="45"/>
      <c r="J233" s="44"/>
      <c r="K233" s="44"/>
      <c r="L233" s="45"/>
      <c r="M233" s="45"/>
      <c r="N233" s="45"/>
      <c r="O233" s="100"/>
      <c r="P233" s="53"/>
      <c r="Q233" s="61"/>
      <c r="R233" s="21" t="s">
        <v>140</v>
      </c>
      <c r="S233" s="21"/>
      <c r="T233" s="53"/>
      <c r="U233" s="66"/>
      <c r="W233" s="19" t="s">
        <v>140</v>
      </c>
      <c r="AD233" s="72"/>
    </row>
    <row r="234" spans="1:37" ht="20.149999999999999" customHeight="1" x14ac:dyDescent="0.2">
      <c r="A234" s="28">
        <f>COUNTIF(A233:A233,"島根県")</f>
        <v>1</v>
      </c>
      <c r="B234" s="29">
        <f>COUNTIF(B233:B233,"＊")</f>
        <v>1</v>
      </c>
      <c r="C234" s="32"/>
      <c r="D234" s="31" t="s">
        <v>486</v>
      </c>
      <c r="E234" s="48">
        <f t="shared" ref="E234:T234" si="70">COUNTIF(E233:E233,"○")</f>
        <v>1</v>
      </c>
      <c r="F234" s="48">
        <f t="shared" si="70"/>
        <v>1</v>
      </c>
      <c r="G234" s="48">
        <f t="shared" si="70"/>
        <v>0</v>
      </c>
      <c r="H234" s="48">
        <f t="shared" si="70"/>
        <v>0</v>
      </c>
      <c r="I234" s="48">
        <f t="shared" si="70"/>
        <v>0</v>
      </c>
      <c r="J234" s="48">
        <f>COUNTIF(J233:J233,"○")</f>
        <v>0</v>
      </c>
      <c r="K234" s="48">
        <f t="shared" si="70"/>
        <v>0</v>
      </c>
      <c r="L234" s="48">
        <f t="shared" si="70"/>
        <v>0</v>
      </c>
      <c r="M234" s="48">
        <f t="shared" si="70"/>
        <v>0</v>
      </c>
      <c r="N234" s="48">
        <f t="shared" si="70"/>
        <v>0</v>
      </c>
      <c r="O234" s="48">
        <f t="shared" si="70"/>
        <v>0</v>
      </c>
      <c r="P234" s="54">
        <f t="shared" si="70"/>
        <v>0</v>
      </c>
      <c r="Q234" s="58">
        <f t="shared" si="70"/>
        <v>0</v>
      </c>
      <c r="R234" s="48">
        <f t="shared" si="70"/>
        <v>1</v>
      </c>
      <c r="S234" s="48">
        <f t="shared" si="70"/>
        <v>0</v>
      </c>
      <c r="T234" s="54">
        <f t="shared" si="70"/>
        <v>0</v>
      </c>
      <c r="U234" s="68"/>
      <c r="V234" s="48">
        <f t="shared" ref="V234:AK234" si="71">COUNTIF(V233:V233,"○")</f>
        <v>0</v>
      </c>
      <c r="W234" s="48">
        <f t="shared" si="71"/>
        <v>1</v>
      </c>
      <c r="X234" s="48">
        <f t="shared" si="71"/>
        <v>0</v>
      </c>
      <c r="Y234" s="48">
        <f t="shared" si="71"/>
        <v>0</v>
      </c>
      <c r="Z234" s="48">
        <f t="shared" si="71"/>
        <v>0</v>
      </c>
      <c r="AA234" s="48">
        <f t="shared" si="71"/>
        <v>0</v>
      </c>
      <c r="AB234" s="48">
        <f t="shared" si="71"/>
        <v>0</v>
      </c>
      <c r="AC234" s="54">
        <f t="shared" si="71"/>
        <v>0</v>
      </c>
      <c r="AD234" s="73">
        <f t="shared" si="71"/>
        <v>0</v>
      </c>
      <c r="AE234" s="48">
        <f t="shared" si="71"/>
        <v>0</v>
      </c>
      <c r="AF234" s="48">
        <f t="shared" si="71"/>
        <v>0</v>
      </c>
      <c r="AG234" s="48">
        <f t="shared" si="71"/>
        <v>0</v>
      </c>
      <c r="AH234" s="48">
        <f t="shared" si="71"/>
        <v>0</v>
      </c>
      <c r="AI234" s="48">
        <f t="shared" si="71"/>
        <v>0</v>
      </c>
      <c r="AJ234" s="48">
        <f t="shared" si="71"/>
        <v>0</v>
      </c>
      <c r="AK234" s="48">
        <f t="shared" si="71"/>
        <v>0</v>
      </c>
    </row>
    <row r="235" spans="1:37" ht="20.149999999999999" customHeight="1" x14ac:dyDescent="0.2">
      <c r="A235" s="5" t="s">
        <v>8</v>
      </c>
      <c r="B235" s="6" t="s">
        <v>164</v>
      </c>
      <c r="C235" s="7" t="s">
        <v>9</v>
      </c>
      <c r="D235" s="8" t="s">
        <v>10</v>
      </c>
      <c r="E235" s="46" t="s">
        <v>487</v>
      </c>
      <c r="F235" s="46" t="s">
        <v>487</v>
      </c>
      <c r="G235" s="44"/>
      <c r="H235" s="44"/>
      <c r="I235" s="45"/>
      <c r="J235" s="44"/>
      <c r="K235" s="44"/>
      <c r="L235" s="45"/>
      <c r="M235" s="45"/>
      <c r="N235" s="45"/>
      <c r="O235" s="100"/>
      <c r="P235" s="53"/>
      <c r="Q235" s="61"/>
      <c r="R235" s="21" t="s">
        <v>140</v>
      </c>
      <c r="S235" s="21"/>
      <c r="T235" s="53"/>
      <c r="U235" s="66"/>
      <c r="V235" s="21"/>
      <c r="W235" s="19" t="s">
        <v>140</v>
      </c>
      <c r="AD235" s="72"/>
    </row>
    <row r="236" spans="1:37" ht="20.149999999999999" customHeight="1" x14ac:dyDescent="0.2">
      <c r="A236" s="5" t="s">
        <v>8</v>
      </c>
      <c r="B236" s="6" t="s">
        <v>11</v>
      </c>
      <c r="C236" s="7" t="s">
        <v>12</v>
      </c>
      <c r="D236" s="8" t="s">
        <v>13</v>
      </c>
      <c r="E236" s="46"/>
      <c r="F236" s="44"/>
      <c r="G236" s="44"/>
      <c r="H236" s="44"/>
      <c r="I236" s="45"/>
      <c r="J236" s="44" t="s">
        <v>140</v>
      </c>
      <c r="K236" s="44"/>
      <c r="L236" s="45"/>
      <c r="M236" s="45"/>
      <c r="N236" s="45"/>
      <c r="O236" s="100"/>
      <c r="P236" s="53"/>
      <c r="Q236" s="61"/>
      <c r="R236" s="21" t="s">
        <v>140</v>
      </c>
      <c r="S236" s="21"/>
      <c r="T236" s="53"/>
      <c r="U236" s="66"/>
      <c r="V236" s="21"/>
      <c r="AA236" s="19" t="s">
        <v>140</v>
      </c>
      <c r="AD236" s="72"/>
    </row>
    <row r="237" spans="1:37" ht="20.149999999999999" customHeight="1" x14ac:dyDescent="0.2">
      <c r="A237" s="5" t="s">
        <v>8</v>
      </c>
      <c r="B237" s="6" t="s">
        <v>312</v>
      </c>
      <c r="C237" s="7" t="s">
        <v>14</v>
      </c>
      <c r="D237" s="8" t="s">
        <v>15</v>
      </c>
      <c r="E237" s="46"/>
      <c r="F237" s="44"/>
      <c r="G237" s="44"/>
      <c r="H237" s="44"/>
      <c r="I237" s="45"/>
      <c r="J237" s="44" t="s">
        <v>140</v>
      </c>
      <c r="K237" s="44"/>
      <c r="L237" s="45"/>
      <c r="M237" s="45"/>
      <c r="N237" s="45"/>
      <c r="O237" s="100"/>
      <c r="P237" s="53"/>
      <c r="Q237" s="61" t="s">
        <v>140</v>
      </c>
      <c r="R237" s="21"/>
      <c r="S237" s="21"/>
      <c r="T237" s="53"/>
      <c r="U237" s="66"/>
      <c r="V237" s="21"/>
      <c r="Z237" s="19" t="s">
        <v>140</v>
      </c>
      <c r="AD237" s="72"/>
    </row>
    <row r="238" spans="1:37" ht="20.149999999999999" customHeight="1" x14ac:dyDescent="0.2">
      <c r="A238" s="5" t="s">
        <v>8</v>
      </c>
      <c r="B238" s="6" t="s">
        <v>11</v>
      </c>
      <c r="C238" s="7"/>
      <c r="D238" s="84" t="s">
        <v>773</v>
      </c>
      <c r="E238" s="90" t="s">
        <v>769</v>
      </c>
      <c r="F238" s="44" t="s">
        <v>792</v>
      </c>
      <c r="G238" s="44"/>
      <c r="H238" s="44"/>
      <c r="I238" s="45"/>
      <c r="J238" s="44"/>
      <c r="K238" s="44"/>
      <c r="L238" s="45"/>
      <c r="M238" s="45"/>
      <c r="N238" s="45"/>
      <c r="O238" s="100"/>
      <c r="P238" s="53"/>
      <c r="Q238" s="61"/>
      <c r="R238" s="21" t="s">
        <v>769</v>
      </c>
      <c r="S238" s="21"/>
      <c r="T238" s="53"/>
      <c r="U238" s="66"/>
      <c r="V238" s="21"/>
      <c r="W238" s="19" t="s">
        <v>769</v>
      </c>
      <c r="AD238" s="72"/>
    </row>
    <row r="239" spans="1:37" ht="20.149999999999999" customHeight="1" x14ac:dyDescent="0.2">
      <c r="A239" s="28">
        <f>COUNTIF(A235:A238,"岡山県")</f>
        <v>4</v>
      </c>
      <c r="B239" s="29">
        <f>COUNTIF(B235:B238,"＊")</f>
        <v>4</v>
      </c>
      <c r="C239" s="32"/>
      <c r="D239" s="34" t="s">
        <v>488</v>
      </c>
      <c r="E239" s="48">
        <f>COUNTIF(E235:E238,"○")</f>
        <v>2</v>
      </c>
      <c r="F239" s="48">
        <f t="shared" ref="F239:AK239" si="72">COUNTIF(F235:F238,"○")</f>
        <v>2</v>
      </c>
      <c r="G239" s="48">
        <f t="shared" si="72"/>
        <v>0</v>
      </c>
      <c r="H239" s="48">
        <f t="shared" si="72"/>
        <v>0</v>
      </c>
      <c r="I239" s="48">
        <f t="shared" si="72"/>
        <v>0</v>
      </c>
      <c r="J239" s="48">
        <f t="shared" si="72"/>
        <v>2</v>
      </c>
      <c r="K239" s="48">
        <f t="shared" si="72"/>
        <v>0</v>
      </c>
      <c r="L239" s="48">
        <f t="shared" si="72"/>
        <v>0</v>
      </c>
      <c r="M239" s="48">
        <f t="shared" si="72"/>
        <v>0</v>
      </c>
      <c r="N239" s="48">
        <f t="shared" si="72"/>
        <v>0</v>
      </c>
      <c r="O239" s="48">
        <f t="shared" si="72"/>
        <v>0</v>
      </c>
      <c r="P239" s="48">
        <f t="shared" si="72"/>
        <v>0</v>
      </c>
      <c r="Q239" s="48">
        <f t="shared" si="72"/>
        <v>1</v>
      </c>
      <c r="R239" s="48">
        <f t="shared" si="72"/>
        <v>3</v>
      </c>
      <c r="S239" s="48">
        <f t="shared" si="72"/>
        <v>0</v>
      </c>
      <c r="T239" s="48">
        <f t="shared" si="72"/>
        <v>0</v>
      </c>
      <c r="U239" s="48">
        <f t="shared" si="72"/>
        <v>0</v>
      </c>
      <c r="V239" s="48">
        <f t="shared" si="72"/>
        <v>0</v>
      </c>
      <c r="W239" s="48">
        <f t="shared" si="72"/>
        <v>2</v>
      </c>
      <c r="X239" s="48">
        <f t="shared" si="72"/>
        <v>0</v>
      </c>
      <c r="Y239" s="48">
        <f t="shared" si="72"/>
        <v>0</v>
      </c>
      <c r="Z239" s="48">
        <f t="shared" si="72"/>
        <v>1</v>
      </c>
      <c r="AA239" s="48">
        <f t="shared" si="72"/>
        <v>1</v>
      </c>
      <c r="AB239" s="48">
        <f t="shared" si="72"/>
        <v>0</v>
      </c>
      <c r="AC239" s="48">
        <f t="shared" si="72"/>
        <v>0</v>
      </c>
      <c r="AD239" s="48">
        <f t="shared" si="72"/>
        <v>0</v>
      </c>
      <c r="AE239" s="48">
        <f t="shared" si="72"/>
        <v>0</v>
      </c>
      <c r="AF239" s="48">
        <f t="shared" si="72"/>
        <v>0</v>
      </c>
      <c r="AG239" s="48">
        <f t="shared" si="72"/>
        <v>0</v>
      </c>
      <c r="AH239" s="48">
        <f t="shared" si="72"/>
        <v>0</v>
      </c>
      <c r="AI239" s="48">
        <f t="shared" si="72"/>
        <v>0</v>
      </c>
      <c r="AJ239" s="48">
        <f t="shared" si="72"/>
        <v>0</v>
      </c>
      <c r="AK239" s="48">
        <f t="shared" si="72"/>
        <v>0</v>
      </c>
    </row>
    <row r="240" spans="1:37" ht="20.149999999999999" customHeight="1" x14ac:dyDescent="0.2">
      <c r="A240" s="5" t="s">
        <v>16</v>
      </c>
      <c r="B240" s="6" t="s">
        <v>187</v>
      </c>
      <c r="C240" s="7" t="s">
        <v>17</v>
      </c>
      <c r="D240" s="84" t="s">
        <v>735</v>
      </c>
      <c r="E240" s="46" t="s">
        <v>140</v>
      </c>
      <c r="F240" s="46" t="s">
        <v>140</v>
      </c>
      <c r="G240" s="46"/>
      <c r="H240" s="46"/>
      <c r="I240" s="45"/>
      <c r="J240" s="44"/>
      <c r="K240" s="44"/>
      <c r="L240" s="45"/>
      <c r="M240" s="45"/>
      <c r="N240" s="45"/>
      <c r="O240" s="100"/>
      <c r="P240" s="53"/>
      <c r="Q240" s="61"/>
      <c r="R240" s="21" t="s">
        <v>140</v>
      </c>
      <c r="S240" s="21"/>
      <c r="T240" s="53"/>
      <c r="U240" s="66"/>
      <c r="V240" s="21"/>
      <c r="W240" s="19" t="s">
        <v>140</v>
      </c>
      <c r="AD240" s="72"/>
    </row>
    <row r="241" spans="1:37" ht="20.149999999999999" customHeight="1" x14ac:dyDescent="0.2">
      <c r="A241" s="5" t="s">
        <v>16</v>
      </c>
      <c r="B241" s="6" t="s">
        <v>186</v>
      </c>
      <c r="C241" s="7" t="s">
        <v>18</v>
      </c>
      <c r="D241" s="8" t="s">
        <v>608</v>
      </c>
      <c r="E241" s="46" t="s">
        <v>140</v>
      </c>
      <c r="F241" s="46" t="s">
        <v>140</v>
      </c>
      <c r="G241" s="46"/>
      <c r="H241" s="44"/>
      <c r="I241" s="45"/>
      <c r="J241" s="44"/>
      <c r="K241" s="44"/>
      <c r="L241" s="45"/>
      <c r="M241" s="45"/>
      <c r="N241" s="45"/>
      <c r="O241" s="100"/>
      <c r="P241" s="53"/>
      <c r="Q241" s="61"/>
      <c r="R241" s="21" t="s">
        <v>140</v>
      </c>
      <c r="S241" s="21"/>
      <c r="T241" s="53"/>
      <c r="U241" s="66"/>
      <c r="V241" s="21"/>
      <c r="W241" s="19" t="s">
        <v>140</v>
      </c>
      <c r="AD241" s="72"/>
    </row>
    <row r="242" spans="1:37" ht="20.149999999999999" customHeight="1" x14ac:dyDescent="0.2">
      <c r="A242" s="163" t="s">
        <v>16</v>
      </c>
      <c r="B242" s="164" t="s">
        <v>178</v>
      </c>
      <c r="C242" s="165" t="s">
        <v>489</v>
      </c>
      <c r="D242" s="166" t="s">
        <v>490</v>
      </c>
      <c r="E242" s="46"/>
      <c r="F242" s="44"/>
      <c r="G242" s="44"/>
      <c r="H242" s="44"/>
      <c r="I242" s="45"/>
      <c r="J242" s="44" t="s">
        <v>474</v>
      </c>
      <c r="K242" s="44"/>
      <c r="L242" s="45"/>
      <c r="M242" s="45"/>
      <c r="N242" s="45"/>
      <c r="O242" s="100"/>
      <c r="P242" s="53"/>
      <c r="Q242" s="61" t="s">
        <v>140</v>
      </c>
      <c r="R242" s="21"/>
      <c r="S242" s="21"/>
      <c r="T242" s="53"/>
      <c r="U242" s="66"/>
      <c r="V242" s="21"/>
      <c r="AD242" s="72"/>
      <c r="AH242" s="19" t="s">
        <v>140</v>
      </c>
    </row>
    <row r="243" spans="1:37" ht="20.149999999999999" customHeight="1" x14ac:dyDescent="0.2">
      <c r="A243" s="5" t="s">
        <v>16</v>
      </c>
      <c r="B243" s="6" t="s">
        <v>186</v>
      </c>
      <c r="C243" s="7"/>
      <c r="D243" s="84" t="s">
        <v>736</v>
      </c>
      <c r="E243" s="46"/>
      <c r="F243" s="44"/>
      <c r="G243" s="44"/>
      <c r="H243" s="44"/>
      <c r="I243" s="45"/>
      <c r="J243" s="44"/>
      <c r="K243" s="44" t="s">
        <v>140</v>
      </c>
      <c r="L243" s="44" t="s">
        <v>137</v>
      </c>
      <c r="M243" s="45"/>
      <c r="N243" s="45"/>
      <c r="O243" s="100"/>
      <c r="P243" s="53"/>
      <c r="Q243" s="61"/>
      <c r="R243" s="21" t="s">
        <v>140</v>
      </c>
      <c r="S243" s="21"/>
      <c r="T243" s="53"/>
      <c r="U243" s="66"/>
      <c r="V243" s="21"/>
      <c r="AC243" s="19" t="s">
        <v>140</v>
      </c>
      <c r="AD243" s="72"/>
    </row>
    <row r="244" spans="1:37" ht="20.149999999999999" customHeight="1" x14ac:dyDescent="0.2">
      <c r="A244" s="78" t="s">
        <v>16</v>
      </c>
      <c r="B244" s="79" t="s">
        <v>11</v>
      </c>
      <c r="C244" s="80"/>
      <c r="D244" s="82" t="s">
        <v>813</v>
      </c>
      <c r="E244" s="83"/>
      <c r="F244" s="44"/>
      <c r="G244" s="44"/>
      <c r="H244" s="44"/>
      <c r="I244" s="45"/>
      <c r="J244" s="44" t="s">
        <v>474</v>
      </c>
      <c r="K244" s="44"/>
      <c r="L244" s="45"/>
      <c r="M244" s="45"/>
      <c r="N244" s="45"/>
      <c r="O244" s="100"/>
      <c r="P244" s="53"/>
      <c r="Q244" s="61"/>
      <c r="R244" s="21" t="s">
        <v>140</v>
      </c>
      <c r="S244" s="21"/>
      <c r="T244" s="53"/>
      <c r="U244" s="66"/>
      <c r="V244" s="21"/>
      <c r="AA244" s="19" t="s">
        <v>137</v>
      </c>
      <c r="AD244" s="72"/>
    </row>
    <row r="245" spans="1:37" ht="20.149999999999999" customHeight="1" x14ac:dyDescent="0.2">
      <c r="A245" s="28">
        <f>COUNTIF(A240:A244,"広島県")</f>
        <v>5</v>
      </c>
      <c r="B245" s="29">
        <f>COUNTIF(B240:B244,"＊")</f>
        <v>4</v>
      </c>
      <c r="C245" s="32"/>
      <c r="D245" s="34" t="s">
        <v>491</v>
      </c>
      <c r="E245" s="48">
        <f t="shared" ref="E245:K245" si="73">COUNTIF(E240:E244,"○")</f>
        <v>2</v>
      </c>
      <c r="F245" s="48">
        <f t="shared" si="73"/>
        <v>2</v>
      </c>
      <c r="G245" s="48">
        <f t="shared" si="73"/>
        <v>0</v>
      </c>
      <c r="H245" s="48">
        <f t="shared" si="73"/>
        <v>0</v>
      </c>
      <c r="I245" s="48">
        <f>COUNTIF(I240:I244,"○")</f>
        <v>0</v>
      </c>
      <c r="J245" s="48">
        <f>COUNTIF(J240:J244,"○")</f>
        <v>2</v>
      </c>
      <c r="K245" s="48">
        <f t="shared" si="73"/>
        <v>1</v>
      </c>
      <c r="L245" s="48">
        <f>COUNTIF(L240:L244,"○")</f>
        <v>1</v>
      </c>
      <c r="M245" s="48">
        <f>COUNTIF(M240:M244,"○")</f>
        <v>0</v>
      </c>
      <c r="N245" s="48">
        <f>COUNTIF(N240:N244,"○")</f>
        <v>0</v>
      </c>
      <c r="O245" s="48">
        <f t="shared" ref="O245:T245" si="74">COUNTIF(O240:O244,"○")</f>
        <v>0</v>
      </c>
      <c r="P245" s="54">
        <f t="shared" si="74"/>
        <v>0</v>
      </c>
      <c r="Q245" s="58">
        <f t="shared" si="74"/>
        <v>1</v>
      </c>
      <c r="R245" s="48">
        <f t="shared" si="74"/>
        <v>4</v>
      </c>
      <c r="S245" s="48">
        <f t="shared" si="74"/>
        <v>0</v>
      </c>
      <c r="T245" s="48">
        <f t="shared" si="74"/>
        <v>0</v>
      </c>
      <c r="U245" s="68"/>
      <c r="V245" s="48">
        <f>COUNTIF(V240:V242,"○")</f>
        <v>0</v>
      </c>
      <c r="W245" s="48">
        <f>COUNTIF(W240:W242,"○")</f>
        <v>2</v>
      </c>
      <c r="X245" s="48">
        <f>COUNTIF(X240:X242,"○")</f>
        <v>0</v>
      </c>
      <c r="Y245" s="48">
        <f>COUNTIF(Y240:Y242,"○")</f>
        <v>0</v>
      </c>
      <c r="Z245" s="48">
        <f>COUNTIF(Z240:Z242,"○")</f>
        <v>0</v>
      </c>
      <c r="AA245" s="48">
        <f>COUNTIF(AA240:AA244,"○")</f>
        <v>1</v>
      </c>
      <c r="AB245" s="48">
        <f>COUNTIF(AB240:AB244,"○")</f>
        <v>0</v>
      </c>
      <c r="AC245" s="54">
        <f>COUNTIF(AC240:AC244,"○")</f>
        <v>1</v>
      </c>
      <c r="AD245" s="73">
        <f>COUNTIF(AD240:AD242,"○")</f>
        <v>0</v>
      </c>
      <c r="AE245" s="48">
        <f>COUNTIF(AE240:AE242,"○")</f>
        <v>0</v>
      </c>
      <c r="AF245" s="48">
        <f>COUNTIF(AF240:AF242,"○")</f>
        <v>0</v>
      </c>
      <c r="AG245" s="48">
        <f>COUNTIF(AG240:AG242,"○")</f>
        <v>0</v>
      </c>
      <c r="AH245" s="48">
        <f>COUNTIF(AH240:AH244,"○")</f>
        <v>1</v>
      </c>
      <c r="AI245" s="48">
        <f>COUNTIF(AI240:AI244,"○")</f>
        <v>0</v>
      </c>
      <c r="AJ245" s="48">
        <f>COUNTIF(AJ240:AJ242,"○")</f>
        <v>0</v>
      </c>
      <c r="AK245" s="48">
        <f>COUNTIF(AK240:AK242,"○")</f>
        <v>0</v>
      </c>
    </row>
    <row r="246" spans="1:37" ht="20.149999999999999" customHeight="1" x14ac:dyDescent="0.2">
      <c r="A246" s="5" t="s">
        <v>19</v>
      </c>
      <c r="B246" s="6" t="s">
        <v>219</v>
      </c>
      <c r="C246" s="7" t="s">
        <v>20</v>
      </c>
      <c r="D246" s="8" t="s">
        <v>21</v>
      </c>
      <c r="E246" s="46"/>
      <c r="F246" s="44"/>
      <c r="G246" s="44"/>
      <c r="H246" s="44"/>
      <c r="I246" s="45"/>
      <c r="J246" s="44" t="s">
        <v>140</v>
      </c>
      <c r="K246" s="44"/>
      <c r="L246" s="45"/>
      <c r="M246" s="45"/>
      <c r="N246" s="45"/>
      <c r="O246" s="100"/>
      <c r="P246" s="53"/>
      <c r="Q246" s="61"/>
      <c r="R246" s="21" t="s">
        <v>140</v>
      </c>
      <c r="S246" s="21"/>
      <c r="T246" s="53"/>
      <c r="U246" s="66"/>
      <c r="V246" s="21"/>
      <c r="AA246" s="19" t="s">
        <v>140</v>
      </c>
      <c r="AD246" s="72"/>
    </row>
    <row r="247" spans="1:37" ht="20.149999999999999" customHeight="1" x14ac:dyDescent="0.2">
      <c r="A247" s="5" t="s">
        <v>19</v>
      </c>
      <c r="B247" s="6" t="s">
        <v>172</v>
      </c>
      <c r="C247" s="7" t="s">
        <v>22</v>
      </c>
      <c r="D247" s="9" t="s">
        <v>826</v>
      </c>
      <c r="E247" s="46"/>
      <c r="F247" s="44"/>
      <c r="G247" s="44"/>
      <c r="H247" s="44"/>
      <c r="I247" s="45"/>
      <c r="J247" s="44" t="s">
        <v>474</v>
      </c>
      <c r="K247" s="44"/>
      <c r="L247" s="45"/>
      <c r="M247" s="45"/>
      <c r="N247" s="45"/>
      <c r="O247" s="100"/>
      <c r="P247" s="53"/>
      <c r="Q247" s="61"/>
      <c r="R247" s="21" t="s">
        <v>140</v>
      </c>
      <c r="S247" s="21"/>
      <c r="T247" s="53"/>
      <c r="U247" s="66"/>
      <c r="V247" s="21"/>
      <c r="AA247" s="19" t="s">
        <v>140</v>
      </c>
      <c r="AD247" s="72"/>
    </row>
    <row r="248" spans="1:37" ht="20.149999999999999" customHeight="1" x14ac:dyDescent="0.2">
      <c r="A248" s="5" t="s">
        <v>19</v>
      </c>
      <c r="B248" s="6" t="s">
        <v>172</v>
      </c>
      <c r="C248" s="7" t="s">
        <v>23</v>
      </c>
      <c r="D248" s="84" t="s">
        <v>737</v>
      </c>
      <c r="E248" s="46" t="s">
        <v>474</v>
      </c>
      <c r="F248" s="46" t="s">
        <v>474</v>
      </c>
      <c r="G248" s="46"/>
      <c r="H248" s="44"/>
      <c r="I248" s="45"/>
      <c r="J248" s="44"/>
      <c r="K248" s="44"/>
      <c r="L248" s="45"/>
      <c r="M248" s="45"/>
      <c r="N248" s="45"/>
      <c r="O248" s="100"/>
      <c r="P248" s="53"/>
      <c r="Q248" s="61"/>
      <c r="R248" s="21" t="s">
        <v>140</v>
      </c>
      <c r="S248" s="21"/>
      <c r="T248" s="53"/>
      <c r="U248" s="66"/>
      <c r="V248" s="21"/>
      <c r="W248" s="19" t="s">
        <v>140</v>
      </c>
      <c r="AD248" s="72"/>
    </row>
    <row r="249" spans="1:37" ht="20.149999999999999" customHeight="1" x14ac:dyDescent="0.2">
      <c r="A249" s="10" t="s">
        <v>19</v>
      </c>
      <c r="B249" s="11" t="s">
        <v>178</v>
      </c>
      <c r="C249" s="12" t="s">
        <v>24</v>
      </c>
      <c r="D249" s="13" t="s">
        <v>25</v>
      </c>
      <c r="E249" s="83"/>
      <c r="F249" s="44"/>
      <c r="G249" s="44"/>
      <c r="H249" s="44"/>
      <c r="I249" s="45"/>
      <c r="J249" s="44" t="s">
        <v>137</v>
      </c>
      <c r="K249" s="44"/>
      <c r="L249" s="45"/>
      <c r="M249" s="45"/>
      <c r="N249" s="45"/>
      <c r="O249" s="100"/>
      <c r="P249" s="53"/>
      <c r="Q249" s="61"/>
      <c r="R249" s="21" t="s">
        <v>137</v>
      </c>
      <c r="S249" s="21"/>
      <c r="T249" s="53"/>
      <c r="U249" s="66"/>
      <c r="V249" s="21"/>
      <c r="AD249" s="72"/>
      <c r="AI249" s="19" t="s">
        <v>137</v>
      </c>
    </row>
    <row r="250" spans="1:37" ht="20.149999999999999" customHeight="1" x14ac:dyDescent="0.2">
      <c r="A250" s="5" t="s">
        <v>19</v>
      </c>
      <c r="B250" s="6" t="s">
        <v>11</v>
      </c>
      <c r="C250" s="7" t="s">
        <v>24</v>
      </c>
      <c r="D250" s="84" t="s">
        <v>781</v>
      </c>
      <c r="E250" s="83"/>
      <c r="F250" s="44"/>
      <c r="G250" s="44"/>
      <c r="H250" s="44"/>
      <c r="I250" s="45"/>
      <c r="J250" s="44" t="s">
        <v>140</v>
      </c>
      <c r="K250" s="44"/>
      <c r="L250" s="45"/>
      <c r="M250" s="45"/>
      <c r="N250" s="45"/>
      <c r="O250" s="100"/>
      <c r="P250" s="53"/>
      <c r="Q250" s="61"/>
      <c r="R250" s="21" t="s">
        <v>140</v>
      </c>
      <c r="S250" s="21"/>
      <c r="T250" s="53"/>
      <c r="U250" s="66"/>
      <c r="V250" s="21"/>
      <c r="AA250" s="19" t="s">
        <v>137</v>
      </c>
      <c r="AD250" s="72"/>
    </row>
    <row r="251" spans="1:37" ht="20.149999999999999" customHeight="1" x14ac:dyDescent="0.2">
      <c r="A251" s="28">
        <f>COUNTIF(A246:A250,"山口県")</f>
        <v>5</v>
      </c>
      <c r="B251" s="29">
        <f>COUNTIF(B246:B250,"＊")</f>
        <v>4</v>
      </c>
      <c r="C251" s="32"/>
      <c r="D251" s="34" t="s">
        <v>492</v>
      </c>
      <c r="E251" s="48">
        <f t="shared" ref="E251:J251" si="75">COUNTIF(E246:E250,"○")</f>
        <v>1</v>
      </c>
      <c r="F251" s="48">
        <f t="shared" si="75"/>
        <v>1</v>
      </c>
      <c r="G251" s="48">
        <f t="shared" si="75"/>
        <v>0</v>
      </c>
      <c r="H251" s="48">
        <f t="shared" si="75"/>
        <v>0</v>
      </c>
      <c r="I251" s="48">
        <f t="shared" si="75"/>
        <v>0</v>
      </c>
      <c r="J251" s="48">
        <f t="shared" si="75"/>
        <v>4</v>
      </c>
      <c r="K251" s="48">
        <f t="shared" ref="K251:V251" si="76">COUNTIF(K246:K250,"○")</f>
        <v>0</v>
      </c>
      <c r="L251" s="48">
        <f>COUNTIF(L246:L250,"○")</f>
        <v>0</v>
      </c>
      <c r="M251" s="48">
        <f>COUNTIF(M246:M250,"○")</f>
        <v>0</v>
      </c>
      <c r="N251" s="48">
        <f>COUNTIF(N246:N250,"○")</f>
        <v>0</v>
      </c>
      <c r="O251" s="48">
        <f t="shared" si="76"/>
        <v>0</v>
      </c>
      <c r="P251" s="54">
        <f t="shared" si="76"/>
        <v>0</v>
      </c>
      <c r="Q251" s="58">
        <f t="shared" si="76"/>
        <v>0</v>
      </c>
      <c r="R251" s="48">
        <f t="shared" si="76"/>
        <v>5</v>
      </c>
      <c r="S251" s="48">
        <f t="shared" si="76"/>
        <v>0</v>
      </c>
      <c r="T251" s="54">
        <f t="shared" si="76"/>
        <v>0</v>
      </c>
      <c r="U251" s="68"/>
      <c r="V251" s="48">
        <f t="shared" si="76"/>
        <v>0</v>
      </c>
      <c r="W251" s="48">
        <f t="shared" ref="W251:AK251" si="77">COUNTIF(W246:W250,"○")</f>
        <v>1</v>
      </c>
      <c r="X251" s="48">
        <f t="shared" si="77"/>
        <v>0</v>
      </c>
      <c r="Y251" s="48">
        <f t="shared" si="77"/>
        <v>0</v>
      </c>
      <c r="Z251" s="48">
        <f t="shared" si="77"/>
        <v>0</v>
      </c>
      <c r="AA251" s="48">
        <f t="shared" si="77"/>
        <v>3</v>
      </c>
      <c r="AB251" s="48">
        <f t="shared" si="77"/>
        <v>0</v>
      </c>
      <c r="AC251" s="54">
        <f t="shared" si="77"/>
        <v>0</v>
      </c>
      <c r="AD251" s="73">
        <f t="shared" si="77"/>
        <v>0</v>
      </c>
      <c r="AE251" s="48">
        <f t="shared" si="77"/>
        <v>0</v>
      </c>
      <c r="AF251" s="48">
        <f t="shared" si="77"/>
        <v>0</v>
      </c>
      <c r="AG251" s="48">
        <f t="shared" si="77"/>
        <v>0</v>
      </c>
      <c r="AH251" s="48">
        <f t="shared" si="77"/>
        <v>0</v>
      </c>
      <c r="AI251" s="48">
        <f t="shared" si="77"/>
        <v>1</v>
      </c>
      <c r="AJ251" s="48">
        <f t="shared" si="77"/>
        <v>0</v>
      </c>
      <c r="AK251" s="48">
        <f t="shared" si="77"/>
        <v>0</v>
      </c>
    </row>
    <row r="252" spans="1:37" ht="20.149999999999999" customHeight="1" x14ac:dyDescent="0.2">
      <c r="A252" s="5" t="s">
        <v>26</v>
      </c>
      <c r="B252" s="6" t="s">
        <v>312</v>
      </c>
      <c r="C252" s="7" t="s">
        <v>27</v>
      </c>
      <c r="D252" s="8" t="s">
        <v>28</v>
      </c>
      <c r="E252" s="46"/>
      <c r="F252" s="44"/>
      <c r="G252" s="44"/>
      <c r="H252" s="44"/>
      <c r="I252" s="45"/>
      <c r="J252" s="44" t="s">
        <v>140</v>
      </c>
      <c r="K252" s="44"/>
      <c r="L252" s="45"/>
      <c r="M252" s="45"/>
      <c r="N252" s="45"/>
      <c r="O252" s="100"/>
      <c r="P252" s="53"/>
      <c r="Q252" s="61" t="s">
        <v>140</v>
      </c>
      <c r="R252" s="21"/>
      <c r="S252" s="21"/>
      <c r="T252" s="53"/>
      <c r="U252" s="66"/>
      <c r="V252" s="21"/>
      <c r="Z252" s="19" t="s">
        <v>140</v>
      </c>
      <c r="AD252" s="72"/>
    </row>
    <row r="253" spans="1:37" ht="20.149999999999999" customHeight="1" x14ac:dyDescent="0.2">
      <c r="A253" s="163" t="s">
        <v>26</v>
      </c>
      <c r="B253" s="169" t="s">
        <v>178</v>
      </c>
      <c r="C253" s="165" t="s">
        <v>29</v>
      </c>
      <c r="D253" s="166" t="s">
        <v>30</v>
      </c>
      <c r="E253" s="46" t="s">
        <v>137</v>
      </c>
      <c r="F253" s="46" t="s">
        <v>137</v>
      </c>
      <c r="G253" s="44"/>
      <c r="H253" s="44"/>
      <c r="I253" s="45"/>
      <c r="J253" s="44"/>
      <c r="K253" s="44"/>
      <c r="L253" s="45"/>
      <c r="M253" s="45"/>
      <c r="N253" s="45"/>
      <c r="O253" s="100"/>
      <c r="P253" s="53"/>
      <c r="Q253" s="61"/>
      <c r="R253" s="21" t="s">
        <v>137</v>
      </c>
      <c r="S253" s="21"/>
      <c r="T253" s="53"/>
      <c r="U253" s="66"/>
      <c r="V253" s="21"/>
      <c r="AD253" s="72"/>
      <c r="AE253" s="19" t="s">
        <v>780</v>
      </c>
    </row>
    <row r="254" spans="1:37" ht="20.149999999999999" customHeight="1" x14ac:dyDescent="0.2">
      <c r="A254" s="5" t="s">
        <v>26</v>
      </c>
      <c r="B254" s="6" t="s">
        <v>219</v>
      </c>
      <c r="C254" s="7" t="s">
        <v>29</v>
      </c>
      <c r="D254" s="84" t="s">
        <v>801</v>
      </c>
      <c r="E254" s="46" t="s">
        <v>140</v>
      </c>
      <c r="F254" s="46" t="s">
        <v>140</v>
      </c>
      <c r="G254" s="44"/>
      <c r="H254" s="44"/>
      <c r="I254" s="45"/>
      <c r="J254" s="44"/>
      <c r="K254" s="44"/>
      <c r="L254" s="45"/>
      <c r="M254" s="45"/>
      <c r="N254" s="45"/>
      <c r="O254" s="100"/>
      <c r="P254" s="53"/>
      <c r="Q254" s="61"/>
      <c r="R254" s="21" t="s">
        <v>140</v>
      </c>
      <c r="S254" s="21"/>
      <c r="T254" s="53"/>
      <c r="U254" s="66"/>
      <c r="V254" s="21"/>
      <c r="W254" s="19" t="s">
        <v>140</v>
      </c>
      <c r="AD254" s="72"/>
    </row>
    <row r="255" spans="1:37" ht="20.149999999999999" customHeight="1" x14ac:dyDescent="0.2">
      <c r="A255" s="28">
        <f>COUNTIF(A252:A254,"徳島県")</f>
        <v>3</v>
      </c>
      <c r="B255" s="29">
        <f>COUNTIF(B252:B254,"＊")</f>
        <v>2</v>
      </c>
      <c r="C255" s="32"/>
      <c r="D255" s="34" t="s">
        <v>493</v>
      </c>
      <c r="E255" s="48">
        <f t="shared" ref="E255:J255" si="78">COUNTIF(E252:E254,"○")</f>
        <v>2</v>
      </c>
      <c r="F255" s="48">
        <f t="shared" si="78"/>
        <v>2</v>
      </c>
      <c r="G255" s="48">
        <f t="shared" si="78"/>
        <v>0</v>
      </c>
      <c r="H255" s="48">
        <f t="shared" si="78"/>
        <v>0</v>
      </c>
      <c r="I255" s="48">
        <f t="shared" si="78"/>
        <v>0</v>
      </c>
      <c r="J255" s="48">
        <f t="shared" si="78"/>
        <v>1</v>
      </c>
      <c r="K255" s="48">
        <f t="shared" ref="K255:V255" si="79">COUNTIF(K252:K254,"○")</f>
        <v>0</v>
      </c>
      <c r="L255" s="48">
        <f>COUNTIF(L252:L254,"○")</f>
        <v>0</v>
      </c>
      <c r="M255" s="48">
        <f>COUNTIF(M252:M254,"○")</f>
        <v>0</v>
      </c>
      <c r="N255" s="48">
        <f>COUNTIF(N252:N254,"○")</f>
        <v>0</v>
      </c>
      <c r="O255" s="48">
        <f t="shared" si="79"/>
        <v>0</v>
      </c>
      <c r="P255" s="54">
        <f t="shared" si="79"/>
        <v>0</v>
      </c>
      <c r="Q255" s="58">
        <f t="shared" si="79"/>
        <v>1</v>
      </c>
      <c r="R255" s="48">
        <f t="shared" si="79"/>
        <v>2</v>
      </c>
      <c r="S255" s="48">
        <f t="shared" si="79"/>
        <v>0</v>
      </c>
      <c r="T255" s="54">
        <f t="shared" si="79"/>
        <v>0</v>
      </c>
      <c r="U255" s="68"/>
      <c r="V255" s="48">
        <f t="shared" si="79"/>
        <v>0</v>
      </c>
      <c r="W255" s="48">
        <f t="shared" ref="W255:AK255" si="80">COUNTIF(W252:W254,"○")</f>
        <v>1</v>
      </c>
      <c r="X255" s="48">
        <f t="shared" si="80"/>
        <v>0</v>
      </c>
      <c r="Y255" s="48">
        <f t="shared" si="80"/>
        <v>0</v>
      </c>
      <c r="Z255" s="48">
        <f t="shared" si="80"/>
        <v>1</v>
      </c>
      <c r="AA255" s="48">
        <f t="shared" si="80"/>
        <v>0</v>
      </c>
      <c r="AB255" s="48">
        <f t="shared" si="80"/>
        <v>0</v>
      </c>
      <c r="AC255" s="54">
        <f t="shared" si="80"/>
        <v>0</v>
      </c>
      <c r="AD255" s="73">
        <f t="shared" si="80"/>
        <v>0</v>
      </c>
      <c r="AE255" s="48">
        <f t="shared" si="80"/>
        <v>1</v>
      </c>
      <c r="AF255" s="48">
        <f t="shared" si="80"/>
        <v>0</v>
      </c>
      <c r="AG255" s="48">
        <f t="shared" si="80"/>
        <v>0</v>
      </c>
      <c r="AH255" s="48">
        <f t="shared" si="80"/>
        <v>0</v>
      </c>
      <c r="AI255" s="48">
        <f t="shared" si="80"/>
        <v>0</v>
      </c>
      <c r="AJ255" s="48">
        <f t="shared" si="80"/>
        <v>0</v>
      </c>
      <c r="AK255" s="48">
        <f t="shared" si="80"/>
        <v>0</v>
      </c>
    </row>
    <row r="256" spans="1:37" ht="20.149999999999999" customHeight="1" x14ac:dyDescent="0.2">
      <c r="A256" s="78" t="s">
        <v>31</v>
      </c>
      <c r="B256" s="130" t="s">
        <v>645</v>
      </c>
      <c r="C256" s="80" t="s">
        <v>32</v>
      </c>
      <c r="D256" s="81" t="s">
        <v>33</v>
      </c>
      <c r="E256" s="83"/>
      <c r="F256" s="44"/>
      <c r="G256" s="44"/>
      <c r="H256" s="44"/>
      <c r="I256" s="45"/>
      <c r="J256" s="44" t="s">
        <v>140</v>
      </c>
      <c r="K256" s="44"/>
      <c r="L256" s="45"/>
      <c r="M256" s="45"/>
      <c r="N256" s="45"/>
      <c r="O256" s="100"/>
      <c r="P256" s="53"/>
      <c r="Q256" s="61"/>
      <c r="R256" s="21" t="s">
        <v>140</v>
      </c>
      <c r="S256" s="21"/>
      <c r="T256" s="53"/>
      <c r="U256" s="66"/>
      <c r="V256" s="21"/>
      <c r="AA256" s="19" t="s">
        <v>646</v>
      </c>
      <c r="AD256" s="72"/>
    </row>
    <row r="257" spans="1:37" ht="20.149999999999999" customHeight="1" x14ac:dyDescent="0.2">
      <c r="A257" s="5" t="s">
        <v>31</v>
      </c>
      <c r="B257" s="6" t="s">
        <v>196</v>
      </c>
      <c r="C257" s="7" t="s">
        <v>34</v>
      </c>
      <c r="D257" s="9" t="s">
        <v>35</v>
      </c>
      <c r="E257" s="46" t="s">
        <v>476</v>
      </c>
      <c r="F257" s="46" t="s">
        <v>476</v>
      </c>
      <c r="G257" s="46" t="s">
        <v>476</v>
      </c>
      <c r="H257" s="44"/>
      <c r="I257" s="45"/>
      <c r="J257" s="44"/>
      <c r="K257" s="44"/>
      <c r="L257" s="45"/>
      <c r="M257" s="45"/>
      <c r="N257" s="45"/>
      <c r="O257" s="100"/>
      <c r="P257" s="53"/>
      <c r="Q257" s="61"/>
      <c r="R257" s="21" t="s">
        <v>140</v>
      </c>
      <c r="S257" s="21"/>
      <c r="T257" s="53"/>
      <c r="U257" s="66"/>
      <c r="V257" s="21"/>
      <c r="W257" s="19" t="s">
        <v>140</v>
      </c>
      <c r="AD257" s="72"/>
    </row>
    <row r="258" spans="1:37" ht="20.149999999999999" customHeight="1" x14ac:dyDescent="0.2">
      <c r="A258" s="5" t="s">
        <v>31</v>
      </c>
      <c r="B258" s="6" t="s">
        <v>196</v>
      </c>
      <c r="C258" s="7" t="s">
        <v>36</v>
      </c>
      <c r="D258" s="84" t="s">
        <v>738</v>
      </c>
      <c r="E258" s="46"/>
      <c r="F258" s="44"/>
      <c r="G258" s="44"/>
      <c r="H258" s="44"/>
      <c r="I258" s="45"/>
      <c r="J258" s="44" t="s">
        <v>140</v>
      </c>
      <c r="K258" s="44"/>
      <c r="L258" s="45"/>
      <c r="M258" s="45"/>
      <c r="N258" s="45"/>
      <c r="O258" s="100"/>
      <c r="P258" s="53"/>
      <c r="Q258" s="61" t="s">
        <v>140</v>
      </c>
      <c r="R258" s="21"/>
      <c r="S258" s="21"/>
      <c r="T258" s="53"/>
      <c r="U258" s="66"/>
      <c r="V258" s="21"/>
      <c r="AA258" s="19" t="s">
        <v>140</v>
      </c>
      <c r="AD258" s="72"/>
    </row>
    <row r="259" spans="1:37" ht="20.149999999999999" customHeight="1" x14ac:dyDescent="0.2">
      <c r="A259" s="28">
        <f>COUNTIF(A256:A258,"香川県")</f>
        <v>3</v>
      </c>
      <c r="B259" s="29">
        <f>COUNTIF(B256:B258,"＊")</f>
        <v>3</v>
      </c>
      <c r="C259" s="32"/>
      <c r="D259" s="34" t="s">
        <v>494</v>
      </c>
      <c r="E259" s="48">
        <f t="shared" ref="E259:J259" si="81">COUNTIF(E256:E258,"○")</f>
        <v>1</v>
      </c>
      <c r="F259" s="48">
        <f t="shared" si="81"/>
        <v>1</v>
      </c>
      <c r="G259" s="48">
        <f t="shared" si="81"/>
        <v>1</v>
      </c>
      <c r="H259" s="48">
        <f t="shared" si="81"/>
        <v>0</v>
      </c>
      <c r="I259" s="48">
        <f t="shared" si="81"/>
        <v>0</v>
      </c>
      <c r="J259" s="48">
        <f t="shared" si="81"/>
        <v>2</v>
      </c>
      <c r="K259" s="48">
        <f t="shared" ref="K259:V259" si="82">COUNTIF(K256:K258,"○")</f>
        <v>0</v>
      </c>
      <c r="L259" s="48">
        <f>COUNTIF(L256:L258,"○")</f>
        <v>0</v>
      </c>
      <c r="M259" s="48">
        <f>COUNTIF(M256:M258,"○")</f>
        <v>0</v>
      </c>
      <c r="N259" s="48">
        <f>COUNTIF(N256:N258,"○")</f>
        <v>0</v>
      </c>
      <c r="O259" s="48">
        <f t="shared" si="82"/>
        <v>0</v>
      </c>
      <c r="P259" s="54">
        <f t="shared" si="82"/>
        <v>0</v>
      </c>
      <c r="Q259" s="58">
        <f t="shared" si="82"/>
        <v>1</v>
      </c>
      <c r="R259" s="48">
        <f t="shared" si="82"/>
        <v>2</v>
      </c>
      <c r="S259" s="48">
        <f t="shared" si="82"/>
        <v>0</v>
      </c>
      <c r="T259" s="54">
        <f t="shared" si="82"/>
        <v>0</v>
      </c>
      <c r="U259" s="68"/>
      <c r="V259" s="48">
        <f t="shared" si="82"/>
        <v>0</v>
      </c>
      <c r="W259" s="48">
        <f t="shared" ref="W259:AK259" si="83">COUNTIF(W256:W258,"○")</f>
        <v>1</v>
      </c>
      <c r="X259" s="48">
        <f t="shared" si="83"/>
        <v>0</v>
      </c>
      <c r="Y259" s="48">
        <f t="shared" si="83"/>
        <v>0</v>
      </c>
      <c r="Z259" s="48">
        <f t="shared" si="83"/>
        <v>0</v>
      </c>
      <c r="AA259" s="48">
        <f t="shared" si="83"/>
        <v>2</v>
      </c>
      <c r="AB259" s="48">
        <f t="shared" si="83"/>
        <v>0</v>
      </c>
      <c r="AC259" s="54">
        <f t="shared" si="83"/>
        <v>0</v>
      </c>
      <c r="AD259" s="73">
        <f t="shared" si="83"/>
        <v>0</v>
      </c>
      <c r="AE259" s="48">
        <f t="shared" si="83"/>
        <v>0</v>
      </c>
      <c r="AF259" s="48">
        <f t="shared" si="83"/>
        <v>0</v>
      </c>
      <c r="AG259" s="48">
        <f t="shared" si="83"/>
        <v>0</v>
      </c>
      <c r="AH259" s="48">
        <f t="shared" si="83"/>
        <v>0</v>
      </c>
      <c r="AI259" s="48">
        <f t="shared" si="83"/>
        <v>0</v>
      </c>
      <c r="AJ259" s="48">
        <f t="shared" si="83"/>
        <v>0</v>
      </c>
      <c r="AK259" s="48">
        <f t="shared" si="83"/>
        <v>0</v>
      </c>
    </row>
    <row r="260" spans="1:37" ht="20.149999999999999" customHeight="1" x14ac:dyDescent="0.2">
      <c r="A260" s="5" t="s">
        <v>37</v>
      </c>
      <c r="B260" s="6" t="s">
        <v>196</v>
      </c>
      <c r="C260" s="7" t="s">
        <v>38</v>
      </c>
      <c r="D260" s="8" t="s">
        <v>39</v>
      </c>
      <c r="E260" s="46" t="s">
        <v>140</v>
      </c>
      <c r="F260" s="46" t="s">
        <v>140</v>
      </c>
      <c r="G260" s="46" t="s">
        <v>140</v>
      </c>
      <c r="H260" s="44"/>
      <c r="I260" s="45"/>
      <c r="J260" s="44"/>
      <c r="K260" s="44"/>
      <c r="L260" s="45"/>
      <c r="M260" s="45"/>
      <c r="N260" s="45"/>
      <c r="O260" s="100"/>
      <c r="P260" s="53"/>
      <c r="Q260" s="61"/>
      <c r="R260" s="21" t="s">
        <v>140</v>
      </c>
      <c r="S260" s="21"/>
      <c r="T260" s="53"/>
      <c r="U260" s="66"/>
      <c r="V260" s="21"/>
      <c r="W260" s="19" t="s">
        <v>140</v>
      </c>
      <c r="AD260" s="72"/>
    </row>
    <row r="261" spans="1:37" ht="20.149999999999999" customHeight="1" x14ac:dyDescent="0.2">
      <c r="A261" s="5" t="s">
        <v>37</v>
      </c>
      <c r="B261" s="6" t="s">
        <v>196</v>
      </c>
      <c r="C261" s="7" t="s">
        <v>40</v>
      </c>
      <c r="D261" s="8" t="s">
        <v>41</v>
      </c>
      <c r="E261" s="46"/>
      <c r="F261" s="44"/>
      <c r="G261" s="44"/>
      <c r="H261" s="44"/>
      <c r="I261" s="45"/>
      <c r="J261" s="44" t="s">
        <v>476</v>
      </c>
      <c r="K261" s="44"/>
      <c r="L261" s="45"/>
      <c r="M261" s="45"/>
      <c r="N261" s="45"/>
      <c r="O261" s="100"/>
      <c r="P261" s="53"/>
      <c r="Q261" s="61"/>
      <c r="R261" s="21" t="s">
        <v>140</v>
      </c>
      <c r="S261" s="21"/>
      <c r="T261" s="53"/>
      <c r="U261" s="66"/>
      <c r="V261" s="21"/>
      <c r="AA261" s="19" t="s">
        <v>559</v>
      </c>
      <c r="AD261" s="72"/>
    </row>
    <row r="262" spans="1:37" ht="20.149999999999999" customHeight="1" x14ac:dyDescent="0.2">
      <c r="A262" s="5" t="s">
        <v>37</v>
      </c>
      <c r="B262" s="6" t="s">
        <v>196</v>
      </c>
      <c r="C262" s="7" t="s">
        <v>42</v>
      </c>
      <c r="D262" s="8" t="s">
        <v>814</v>
      </c>
      <c r="E262" s="46"/>
      <c r="F262" s="44"/>
      <c r="G262" s="44"/>
      <c r="H262" s="44"/>
      <c r="I262" s="45"/>
      <c r="J262" s="44" t="s">
        <v>476</v>
      </c>
      <c r="K262" s="44"/>
      <c r="L262" s="45"/>
      <c r="M262" s="45"/>
      <c r="N262" s="45"/>
      <c r="O262" s="100"/>
      <c r="P262" s="53"/>
      <c r="Q262" s="61"/>
      <c r="R262" s="21" t="s">
        <v>140</v>
      </c>
      <c r="S262" s="21"/>
      <c r="T262" s="53"/>
      <c r="U262" s="66"/>
      <c r="V262" s="21"/>
      <c r="AA262" s="19" t="s">
        <v>140</v>
      </c>
      <c r="AD262" s="72"/>
    </row>
    <row r="263" spans="1:37" ht="20.149999999999999" customHeight="1" x14ac:dyDescent="0.2">
      <c r="A263" s="5" t="s">
        <v>37</v>
      </c>
      <c r="B263" s="6" t="s">
        <v>11</v>
      </c>
      <c r="C263" s="7"/>
      <c r="D263" s="84" t="s">
        <v>739</v>
      </c>
      <c r="E263" s="46"/>
      <c r="F263" s="44"/>
      <c r="G263" s="44"/>
      <c r="H263" s="44"/>
      <c r="I263" s="45"/>
      <c r="J263" s="44"/>
      <c r="K263" s="44" t="s">
        <v>630</v>
      </c>
      <c r="L263" s="44" t="s">
        <v>137</v>
      </c>
      <c r="M263" s="44"/>
      <c r="N263" s="44"/>
      <c r="O263" s="100"/>
      <c r="P263" s="53"/>
      <c r="Q263" s="61"/>
      <c r="R263" s="21" t="s">
        <v>617</v>
      </c>
      <c r="S263" s="21"/>
      <c r="T263" s="53"/>
      <c r="U263" s="66"/>
      <c r="V263" s="21"/>
      <c r="AC263" s="19" t="s">
        <v>617</v>
      </c>
      <c r="AD263" s="72"/>
    </row>
    <row r="264" spans="1:37" ht="20.149999999999999" customHeight="1" x14ac:dyDescent="0.2">
      <c r="A264" s="184" t="s">
        <v>37</v>
      </c>
      <c r="B264" s="169" t="s">
        <v>178</v>
      </c>
      <c r="C264" s="165"/>
      <c r="D264" s="167" t="s">
        <v>740</v>
      </c>
      <c r="E264" s="90" t="s">
        <v>650</v>
      </c>
      <c r="F264" s="44"/>
      <c r="G264" s="44" t="s">
        <v>650</v>
      </c>
      <c r="H264" s="44"/>
      <c r="I264" s="45"/>
      <c r="J264" s="44"/>
      <c r="K264" s="44"/>
      <c r="L264" s="44"/>
      <c r="M264" s="44"/>
      <c r="N264" s="44"/>
      <c r="O264" s="100"/>
      <c r="P264" s="53"/>
      <c r="Q264" s="61"/>
      <c r="R264" s="21" t="s">
        <v>137</v>
      </c>
      <c r="S264" s="21"/>
      <c r="T264" s="53"/>
      <c r="U264" s="66"/>
      <c r="V264" s="21"/>
      <c r="AD264" s="72"/>
      <c r="AE264" s="19" t="s">
        <v>754</v>
      </c>
    </row>
    <row r="265" spans="1:37" ht="20.149999999999999" customHeight="1" x14ac:dyDescent="0.2">
      <c r="A265" s="28">
        <f>COUNTIF(A260:A264,"愛媛県")</f>
        <v>5</v>
      </c>
      <c r="B265" s="29">
        <f>COUNTIF(B260:B264,"＊")</f>
        <v>4</v>
      </c>
      <c r="C265" s="32"/>
      <c r="D265" s="34" t="s">
        <v>495</v>
      </c>
      <c r="E265" s="48">
        <f>COUNTIF(E260:E264,"○")</f>
        <v>2</v>
      </c>
      <c r="F265" s="48">
        <f t="shared" ref="F265:AB265" si="84">COUNTIF(F260:F264,"○")</f>
        <v>1</v>
      </c>
      <c r="G265" s="48">
        <f t="shared" si="84"/>
        <v>2</v>
      </c>
      <c r="H265" s="48">
        <f t="shared" si="84"/>
        <v>0</v>
      </c>
      <c r="I265" s="48">
        <f t="shared" si="84"/>
        <v>0</v>
      </c>
      <c r="J265" s="48">
        <f>COUNTIF(J260:J264,"○")</f>
        <v>2</v>
      </c>
      <c r="K265" s="48">
        <f>COUNTIF(K260:K264,"○")</f>
        <v>1</v>
      </c>
      <c r="L265" s="48">
        <f t="shared" si="84"/>
        <v>1</v>
      </c>
      <c r="M265" s="48">
        <f t="shared" si="84"/>
        <v>0</v>
      </c>
      <c r="N265" s="48">
        <f t="shared" si="84"/>
        <v>0</v>
      </c>
      <c r="O265" s="48">
        <f t="shared" si="84"/>
        <v>0</v>
      </c>
      <c r="P265" s="48">
        <f t="shared" si="84"/>
        <v>0</v>
      </c>
      <c r="Q265" s="48">
        <f t="shared" si="84"/>
        <v>0</v>
      </c>
      <c r="R265" s="48">
        <f t="shared" si="84"/>
        <v>5</v>
      </c>
      <c r="S265" s="48">
        <f t="shared" si="84"/>
        <v>0</v>
      </c>
      <c r="T265" s="48">
        <f t="shared" si="84"/>
        <v>0</v>
      </c>
      <c r="U265" s="48">
        <f t="shared" si="84"/>
        <v>0</v>
      </c>
      <c r="V265" s="48">
        <f t="shared" si="84"/>
        <v>0</v>
      </c>
      <c r="W265" s="48">
        <f t="shared" si="84"/>
        <v>1</v>
      </c>
      <c r="X265" s="48">
        <f t="shared" si="84"/>
        <v>0</v>
      </c>
      <c r="Y265" s="48">
        <f t="shared" si="84"/>
        <v>0</v>
      </c>
      <c r="Z265" s="48">
        <f t="shared" si="84"/>
        <v>0</v>
      </c>
      <c r="AA265" s="48">
        <f t="shared" si="84"/>
        <v>2</v>
      </c>
      <c r="AB265" s="48">
        <f t="shared" si="84"/>
        <v>0</v>
      </c>
      <c r="AC265" s="48">
        <f>COUNTIF(AC260:AC264,"○")</f>
        <v>1</v>
      </c>
      <c r="AD265" s="48">
        <f t="shared" ref="AD265:AK265" si="85">COUNTIF(AD260:AD264,"○")</f>
        <v>0</v>
      </c>
      <c r="AE265" s="48">
        <f t="shared" si="85"/>
        <v>1</v>
      </c>
      <c r="AF265" s="48">
        <f t="shared" si="85"/>
        <v>0</v>
      </c>
      <c r="AG265" s="48">
        <f t="shared" si="85"/>
        <v>0</v>
      </c>
      <c r="AH265" s="48">
        <f t="shared" si="85"/>
        <v>0</v>
      </c>
      <c r="AI265" s="48">
        <f t="shared" si="85"/>
        <v>0</v>
      </c>
      <c r="AJ265" s="48">
        <f t="shared" si="85"/>
        <v>0</v>
      </c>
      <c r="AK265" s="48">
        <f t="shared" si="85"/>
        <v>0</v>
      </c>
    </row>
    <row r="266" spans="1:37" ht="20.149999999999999" customHeight="1" x14ac:dyDescent="0.2">
      <c r="A266" s="5" t="s">
        <v>43</v>
      </c>
      <c r="B266" s="6" t="s">
        <v>196</v>
      </c>
      <c r="C266" s="7" t="s">
        <v>44</v>
      </c>
      <c r="D266" s="8" t="s">
        <v>45</v>
      </c>
      <c r="E266" s="46" t="s">
        <v>137</v>
      </c>
      <c r="F266" s="46" t="s">
        <v>137</v>
      </c>
      <c r="G266" s="46" t="s">
        <v>137</v>
      </c>
      <c r="H266" s="44"/>
      <c r="I266" s="45"/>
      <c r="J266" s="44"/>
      <c r="K266" s="44"/>
      <c r="L266" s="45"/>
      <c r="M266" s="45"/>
      <c r="N266" s="45"/>
      <c r="O266" s="100"/>
      <c r="P266" s="53"/>
      <c r="Q266" s="61"/>
      <c r="R266" s="21" t="s">
        <v>140</v>
      </c>
      <c r="S266" s="21"/>
      <c r="T266" s="53"/>
      <c r="U266" s="66"/>
      <c r="V266" s="21"/>
      <c r="W266" s="19" t="s">
        <v>140</v>
      </c>
      <c r="AD266" s="72"/>
    </row>
    <row r="267" spans="1:37" ht="20.149999999999999" customHeight="1" x14ac:dyDescent="0.2">
      <c r="A267" s="96" t="s">
        <v>43</v>
      </c>
      <c r="B267" s="95" t="s">
        <v>741</v>
      </c>
      <c r="C267" s="7"/>
      <c r="D267" s="84" t="s">
        <v>742</v>
      </c>
      <c r="E267" s="90" t="s">
        <v>719</v>
      </c>
      <c r="F267" s="90" t="s">
        <v>719</v>
      </c>
      <c r="G267" s="46"/>
      <c r="H267" s="44"/>
      <c r="I267" s="45"/>
      <c r="J267" s="44"/>
      <c r="K267" s="44"/>
      <c r="L267" s="45"/>
      <c r="M267" s="45"/>
      <c r="N267" s="45"/>
      <c r="O267" s="100"/>
      <c r="P267" s="53"/>
      <c r="Q267" s="61"/>
      <c r="R267" s="21" t="s">
        <v>719</v>
      </c>
      <c r="S267" s="21"/>
      <c r="T267" s="53"/>
      <c r="U267" s="66"/>
      <c r="V267" s="21"/>
      <c r="W267" s="19" t="s">
        <v>719</v>
      </c>
      <c r="AD267" s="72"/>
    </row>
    <row r="268" spans="1:37" ht="20.149999999999999" customHeight="1" x14ac:dyDescent="0.2">
      <c r="A268" s="28">
        <f>COUNTIF(A266:A267,"高知県")</f>
        <v>2</v>
      </c>
      <c r="B268" s="29">
        <f>COUNTIF(B266:B267,"＊")</f>
        <v>2</v>
      </c>
      <c r="C268" s="32"/>
      <c r="D268" s="34" t="s">
        <v>496</v>
      </c>
      <c r="E268" s="48">
        <f>COUNTIF(E266:E267,"○")</f>
        <v>2</v>
      </c>
      <c r="F268" s="48">
        <f t="shared" ref="F268:V268" si="86">COUNTIF(F266:F267,"○")</f>
        <v>2</v>
      </c>
      <c r="G268" s="48">
        <f t="shared" si="86"/>
        <v>1</v>
      </c>
      <c r="H268" s="48">
        <f t="shared" si="86"/>
        <v>0</v>
      </c>
      <c r="I268" s="48">
        <f t="shared" si="86"/>
        <v>0</v>
      </c>
      <c r="J268" s="48">
        <f>COUNTIF(J266:J267,"○")</f>
        <v>0</v>
      </c>
      <c r="K268" s="48">
        <f t="shared" si="86"/>
        <v>0</v>
      </c>
      <c r="L268" s="48">
        <f t="shared" si="86"/>
        <v>0</v>
      </c>
      <c r="M268" s="48">
        <f t="shared" si="86"/>
        <v>0</v>
      </c>
      <c r="N268" s="48">
        <f t="shared" si="86"/>
        <v>0</v>
      </c>
      <c r="O268" s="48">
        <f t="shared" si="86"/>
        <v>0</v>
      </c>
      <c r="P268" s="48">
        <f t="shared" si="86"/>
        <v>0</v>
      </c>
      <c r="Q268" s="48">
        <f t="shared" si="86"/>
        <v>0</v>
      </c>
      <c r="R268" s="48">
        <f t="shared" si="86"/>
        <v>2</v>
      </c>
      <c r="S268" s="48">
        <f t="shared" si="86"/>
        <v>0</v>
      </c>
      <c r="T268" s="48">
        <f t="shared" si="86"/>
        <v>0</v>
      </c>
      <c r="U268" s="68"/>
      <c r="V268" s="48">
        <f t="shared" si="86"/>
        <v>0</v>
      </c>
      <c r="W268" s="48">
        <f t="shared" ref="W268:AK268" si="87">COUNTIF(W266:W267,"○")</f>
        <v>2</v>
      </c>
      <c r="X268" s="48">
        <f t="shared" si="87"/>
        <v>0</v>
      </c>
      <c r="Y268" s="48">
        <f t="shared" si="87"/>
        <v>0</v>
      </c>
      <c r="Z268" s="48">
        <f t="shared" si="87"/>
        <v>0</v>
      </c>
      <c r="AA268" s="48">
        <f t="shared" si="87"/>
        <v>0</v>
      </c>
      <c r="AB268" s="48">
        <f t="shared" si="87"/>
        <v>0</v>
      </c>
      <c r="AC268" s="48">
        <f t="shared" si="87"/>
        <v>0</v>
      </c>
      <c r="AD268" s="48">
        <f t="shared" si="87"/>
        <v>0</v>
      </c>
      <c r="AE268" s="48">
        <f t="shared" si="87"/>
        <v>0</v>
      </c>
      <c r="AF268" s="48">
        <f t="shared" si="87"/>
        <v>0</v>
      </c>
      <c r="AG268" s="48">
        <f t="shared" si="87"/>
        <v>0</v>
      </c>
      <c r="AH268" s="48">
        <f t="shared" si="87"/>
        <v>0</v>
      </c>
      <c r="AI268" s="48">
        <f t="shared" si="87"/>
        <v>0</v>
      </c>
      <c r="AJ268" s="48">
        <f t="shared" si="87"/>
        <v>0</v>
      </c>
      <c r="AK268" s="48">
        <f t="shared" si="87"/>
        <v>0</v>
      </c>
    </row>
    <row r="269" spans="1:37" ht="20.149999999999999" customHeight="1" x14ac:dyDescent="0.2">
      <c r="A269" s="49">
        <f>A268+A265+A259+A255+A251+A245+A239+A234+A232+A229+A227+A224+A217+A205+A202</f>
        <v>56</v>
      </c>
      <c r="B269" s="49">
        <f>B268+B265+B259+B255+B251+B245+B239+B234+B232+B229+B227+B224+B217+B205+B202</f>
        <v>40</v>
      </c>
      <c r="C269" s="36"/>
      <c r="D269" s="37" t="s">
        <v>46</v>
      </c>
      <c r="E269" s="49">
        <f t="shared" ref="E269:T269" si="88">E268+E265+E259+E255+E251+E245+E239+E234+E232+E229+E227+E224+E217+E205+E202</f>
        <v>22</v>
      </c>
      <c r="F269" s="49">
        <f t="shared" si="88"/>
        <v>21</v>
      </c>
      <c r="G269" s="49">
        <f t="shared" si="88"/>
        <v>8</v>
      </c>
      <c r="H269" s="49">
        <f t="shared" si="88"/>
        <v>0</v>
      </c>
      <c r="I269" s="49">
        <f t="shared" si="88"/>
        <v>1</v>
      </c>
      <c r="J269" s="49">
        <f t="shared" si="88"/>
        <v>25</v>
      </c>
      <c r="K269" s="49">
        <f t="shared" si="88"/>
        <v>4</v>
      </c>
      <c r="L269" s="49">
        <f t="shared" si="88"/>
        <v>4</v>
      </c>
      <c r="M269" s="49">
        <f t="shared" si="88"/>
        <v>0</v>
      </c>
      <c r="N269" s="49">
        <f t="shared" si="88"/>
        <v>0</v>
      </c>
      <c r="O269" s="49">
        <f t="shared" si="88"/>
        <v>1</v>
      </c>
      <c r="P269" s="55">
        <f t="shared" si="88"/>
        <v>1</v>
      </c>
      <c r="Q269" s="59">
        <f t="shared" si="88"/>
        <v>9</v>
      </c>
      <c r="R269" s="49">
        <f t="shared" si="88"/>
        <v>43</v>
      </c>
      <c r="S269" s="49">
        <f t="shared" si="88"/>
        <v>1</v>
      </c>
      <c r="T269" s="55">
        <f t="shared" si="88"/>
        <v>1</v>
      </c>
      <c r="U269" s="69"/>
      <c r="V269" s="49">
        <f t="shared" ref="V269:AK269" si="89">V268+V265+V259+V255+V251+V245+V239+V234+V232+V229+V227+V224+V217+V205+V202</f>
        <v>0</v>
      </c>
      <c r="W269" s="49">
        <f t="shared" si="89"/>
        <v>20</v>
      </c>
      <c r="X269" s="49">
        <f t="shared" si="89"/>
        <v>0</v>
      </c>
      <c r="Y269" s="49">
        <f t="shared" si="89"/>
        <v>1</v>
      </c>
      <c r="Z269" s="49">
        <f t="shared" si="89"/>
        <v>3</v>
      </c>
      <c r="AA269" s="49">
        <f t="shared" si="89"/>
        <v>13</v>
      </c>
      <c r="AB269" s="49">
        <f t="shared" si="89"/>
        <v>0</v>
      </c>
      <c r="AC269" s="55">
        <f t="shared" si="89"/>
        <v>3</v>
      </c>
      <c r="AD269" s="74">
        <f t="shared" si="89"/>
        <v>0</v>
      </c>
      <c r="AE269" s="49">
        <f t="shared" si="89"/>
        <v>2</v>
      </c>
      <c r="AF269" s="49">
        <f t="shared" si="89"/>
        <v>0</v>
      </c>
      <c r="AG269" s="49">
        <f t="shared" si="89"/>
        <v>0</v>
      </c>
      <c r="AH269" s="49">
        <f t="shared" si="89"/>
        <v>5</v>
      </c>
      <c r="AI269" s="49">
        <f t="shared" si="89"/>
        <v>4</v>
      </c>
      <c r="AJ269" s="49">
        <f t="shared" si="89"/>
        <v>1</v>
      </c>
      <c r="AK269" s="49">
        <f t="shared" si="89"/>
        <v>2</v>
      </c>
    </row>
    <row r="270" spans="1:37" ht="20.149999999999999" customHeight="1" x14ac:dyDescent="0.2">
      <c r="A270" s="5" t="s">
        <v>47</v>
      </c>
      <c r="B270" s="6" t="s">
        <v>182</v>
      </c>
      <c r="C270" s="7" t="s">
        <v>48</v>
      </c>
      <c r="D270" s="8" t="s">
        <v>49</v>
      </c>
      <c r="E270" s="46" t="s">
        <v>497</v>
      </c>
      <c r="F270" s="46" t="s">
        <v>497</v>
      </c>
      <c r="G270" s="44"/>
      <c r="H270" s="44"/>
      <c r="I270" s="45"/>
      <c r="J270" s="44"/>
      <c r="K270" s="44"/>
      <c r="L270" s="45"/>
      <c r="M270" s="45"/>
      <c r="N270" s="45"/>
      <c r="O270" s="100"/>
      <c r="P270" s="53"/>
      <c r="Q270" s="61"/>
      <c r="R270" s="21" t="s">
        <v>140</v>
      </c>
      <c r="S270" s="21"/>
      <c r="T270" s="53"/>
      <c r="U270" s="66"/>
      <c r="V270" s="21"/>
      <c r="W270" s="19" t="s">
        <v>140</v>
      </c>
      <c r="AD270" s="72"/>
    </row>
    <row r="271" spans="1:37" ht="20.149999999999999" customHeight="1" x14ac:dyDescent="0.2">
      <c r="A271" s="10" t="s">
        <v>47</v>
      </c>
      <c r="B271" s="11" t="s">
        <v>178</v>
      </c>
      <c r="C271" s="12" t="s">
        <v>50</v>
      </c>
      <c r="D271" s="13" t="s">
        <v>51</v>
      </c>
      <c r="E271" s="47"/>
      <c r="F271" s="44"/>
      <c r="G271" s="44"/>
      <c r="H271" s="44"/>
      <c r="I271" s="45"/>
      <c r="J271" s="47" t="s">
        <v>476</v>
      </c>
      <c r="K271" s="44"/>
      <c r="L271" s="45"/>
      <c r="M271" s="45"/>
      <c r="N271" s="45"/>
      <c r="O271" s="103"/>
      <c r="P271" s="53"/>
      <c r="Q271" s="61" t="s">
        <v>140</v>
      </c>
      <c r="R271" s="21"/>
      <c r="S271" s="21"/>
      <c r="T271" s="53"/>
      <c r="U271" s="66"/>
      <c r="V271" s="21"/>
      <c r="AD271" s="72"/>
      <c r="AH271" s="19" t="s">
        <v>754</v>
      </c>
    </row>
    <row r="272" spans="1:37" ht="20.149999999999999" customHeight="1" x14ac:dyDescent="0.2">
      <c r="A272" s="5" t="s">
        <v>47</v>
      </c>
      <c r="B272" s="6" t="s">
        <v>219</v>
      </c>
      <c r="C272" s="7" t="s">
        <v>52</v>
      </c>
      <c r="D272" s="84" t="s">
        <v>743</v>
      </c>
      <c r="E272" s="46"/>
      <c r="F272" s="44"/>
      <c r="G272" s="44"/>
      <c r="H272" s="44"/>
      <c r="I272" s="45"/>
      <c r="J272" s="44" t="s">
        <v>476</v>
      </c>
      <c r="K272" s="44"/>
      <c r="L272" s="45"/>
      <c r="M272" s="45"/>
      <c r="N272" s="45"/>
      <c r="O272" s="100"/>
      <c r="P272" s="53"/>
      <c r="Q272" s="61"/>
      <c r="R272" s="21" t="s">
        <v>140</v>
      </c>
      <c r="S272" s="21"/>
      <c r="T272" s="53"/>
      <c r="U272" s="66"/>
      <c r="V272" s="21"/>
      <c r="AA272" s="19" t="s">
        <v>140</v>
      </c>
      <c r="AD272" s="72"/>
    </row>
    <row r="273" spans="1:37" ht="20.149999999999999" customHeight="1" x14ac:dyDescent="0.2">
      <c r="A273" s="5" t="s">
        <v>47</v>
      </c>
      <c r="B273" s="6" t="s">
        <v>233</v>
      </c>
      <c r="C273" s="7" t="s">
        <v>53</v>
      </c>
      <c r="D273" s="84" t="s">
        <v>54</v>
      </c>
      <c r="E273" s="46" t="s">
        <v>137</v>
      </c>
      <c r="F273" s="46" t="s">
        <v>137</v>
      </c>
      <c r="G273" s="90" t="s">
        <v>719</v>
      </c>
      <c r="H273" s="46" t="s">
        <v>137</v>
      </c>
      <c r="I273" s="45"/>
      <c r="J273" s="44"/>
      <c r="K273" s="44"/>
      <c r="L273" s="45"/>
      <c r="M273" s="45"/>
      <c r="N273" s="45"/>
      <c r="O273" s="100"/>
      <c r="P273" s="53"/>
      <c r="Q273" s="61"/>
      <c r="R273" s="21" t="s">
        <v>140</v>
      </c>
      <c r="S273" s="21"/>
      <c r="T273" s="53"/>
      <c r="U273" s="66"/>
      <c r="V273" s="21"/>
      <c r="W273" s="19" t="s">
        <v>140</v>
      </c>
      <c r="AD273" s="72"/>
    </row>
    <row r="274" spans="1:37" ht="20.149999999999999" customHeight="1" x14ac:dyDescent="0.2">
      <c r="A274" s="5" t="s">
        <v>47</v>
      </c>
      <c r="B274" s="6" t="s">
        <v>152</v>
      </c>
      <c r="C274" s="7" t="s">
        <v>55</v>
      </c>
      <c r="D274" s="8" t="s">
        <v>56</v>
      </c>
      <c r="E274" s="46"/>
      <c r="F274" s="44"/>
      <c r="G274" s="44"/>
      <c r="H274" s="44"/>
      <c r="I274" s="45"/>
      <c r="J274" s="44" t="s">
        <v>137</v>
      </c>
      <c r="K274" s="44"/>
      <c r="L274" s="45"/>
      <c r="M274" s="45"/>
      <c r="N274" s="45"/>
      <c r="O274" s="100"/>
      <c r="P274" s="53"/>
      <c r="Q274" s="61"/>
      <c r="R274" s="21" t="s">
        <v>140</v>
      </c>
      <c r="S274" s="21"/>
      <c r="T274" s="53"/>
      <c r="U274" s="66"/>
      <c r="V274" s="21"/>
      <c r="AA274" s="19" t="s">
        <v>140</v>
      </c>
      <c r="AD274" s="72"/>
    </row>
    <row r="275" spans="1:37" ht="20.149999999999999" customHeight="1" x14ac:dyDescent="0.2">
      <c r="A275" s="5" t="s">
        <v>47</v>
      </c>
      <c r="B275" s="6" t="s">
        <v>57</v>
      </c>
      <c r="C275" s="7" t="s">
        <v>58</v>
      </c>
      <c r="D275" s="84" t="s">
        <v>744</v>
      </c>
      <c r="E275" s="46" t="s">
        <v>507</v>
      </c>
      <c r="F275" s="46" t="s">
        <v>507</v>
      </c>
      <c r="G275" s="46"/>
      <c r="H275" s="44" t="s">
        <v>719</v>
      </c>
      <c r="I275" s="45"/>
      <c r="J275" s="44"/>
      <c r="K275" s="44"/>
      <c r="L275" s="45"/>
      <c r="M275" s="45"/>
      <c r="N275" s="45"/>
      <c r="O275" s="100"/>
      <c r="P275" s="53"/>
      <c r="Q275" s="61"/>
      <c r="R275" s="21" t="s">
        <v>140</v>
      </c>
      <c r="S275" s="21"/>
      <c r="T275" s="53"/>
      <c r="U275" s="66"/>
      <c r="V275" s="21"/>
      <c r="W275" s="19" t="s">
        <v>140</v>
      </c>
      <c r="AD275" s="72"/>
    </row>
    <row r="276" spans="1:37" ht="20.149999999999999" customHeight="1" x14ac:dyDescent="0.2">
      <c r="A276" s="5" t="s">
        <v>47</v>
      </c>
      <c r="B276" s="6" t="s">
        <v>59</v>
      </c>
      <c r="C276" s="7" t="s">
        <v>60</v>
      </c>
      <c r="D276" s="89" t="s">
        <v>745</v>
      </c>
      <c r="E276" s="46" t="s">
        <v>507</v>
      </c>
      <c r="F276" s="46" t="s">
        <v>507</v>
      </c>
      <c r="G276" s="46"/>
      <c r="H276" s="46" t="s">
        <v>507</v>
      </c>
      <c r="I276" s="45"/>
      <c r="J276" s="44"/>
      <c r="K276" s="44"/>
      <c r="L276" s="45"/>
      <c r="M276" s="45"/>
      <c r="N276" s="45"/>
      <c r="O276" s="100"/>
      <c r="P276" s="53"/>
      <c r="Q276" s="61"/>
      <c r="R276" s="21" t="s">
        <v>140</v>
      </c>
      <c r="S276" s="21"/>
      <c r="T276" s="53"/>
      <c r="U276" s="66"/>
      <c r="V276" s="21"/>
      <c r="W276" s="19" t="s">
        <v>140</v>
      </c>
      <c r="AD276" s="72"/>
    </row>
    <row r="277" spans="1:37" ht="20.149999999999999" customHeight="1" x14ac:dyDescent="0.2">
      <c r="A277" s="5" t="s">
        <v>47</v>
      </c>
      <c r="B277" s="6" t="s">
        <v>152</v>
      </c>
      <c r="C277" s="7" t="s">
        <v>61</v>
      </c>
      <c r="D277" s="8" t="s">
        <v>62</v>
      </c>
      <c r="E277" s="46"/>
      <c r="F277" s="44"/>
      <c r="G277" s="44"/>
      <c r="H277" s="44"/>
      <c r="I277" s="45"/>
      <c r="J277" s="44" t="s">
        <v>140</v>
      </c>
      <c r="K277" s="44"/>
      <c r="L277" s="45"/>
      <c r="M277" s="45"/>
      <c r="N277" s="45"/>
      <c r="O277" s="100"/>
      <c r="P277" s="53"/>
      <c r="Q277" s="61"/>
      <c r="R277" s="21" t="s">
        <v>140</v>
      </c>
      <c r="S277" s="21"/>
      <c r="T277" s="53"/>
      <c r="U277" s="66"/>
      <c r="V277" s="21"/>
      <c r="AA277" s="19" t="s">
        <v>559</v>
      </c>
      <c r="AD277" s="72"/>
    </row>
    <row r="278" spans="1:37" ht="20.149999999999999" customHeight="1" x14ac:dyDescent="0.2">
      <c r="A278" s="5" t="s">
        <v>47</v>
      </c>
      <c r="B278" s="6" t="s">
        <v>219</v>
      </c>
      <c r="C278" s="7" t="s">
        <v>63</v>
      </c>
      <c r="D278" s="8" t="s">
        <v>64</v>
      </c>
      <c r="E278" s="46"/>
      <c r="F278" s="44"/>
      <c r="G278" s="44"/>
      <c r="H278" s="44"/>
      <c r="I278" s="45"/>
      <c r="J278" s="44" t="s">
        <v>140</v>
      </c>
      <c r="K278" s="44"/>
      <c r="L278" s="45"/>
      <c r="M278" s="45"/>
      <c r="N278" s="45"/>
      <c r="O278" s="100"/>
      <c r="P278" s="53"/>
      <c r="Q278" s="61"/>
      <c r="R278" s="21" t="s">
        <v>140</v>
      </c>
      <c r="S278" s="21"/>
      <c r="T278" s="53"/>
      <c r="U278" s="66"/>
      <c r="V278" s="21"/>
      <c r="AA278" s="19" t="s">
        <v>140</v>
      </c>
      <c r="AD278" s="72"/>
    </row>
    <row r="279" spans="1:37" ht="20.149999999999999" customHeight="1" x14ac:dyDescent="0.2">
      <c r="A279" s="10" t="s">
        <v>47</v>
      </c>
      <c r="B279" s="11" t="s">
        <v>178</v>
      </c>
      <c r="C279" s="12" t="s">
        <v>65</v>
      </c>
      <c r="D279" s="13" t="s">
        <v>66</v>
      </c>
      <c r="E279" s="46"/>
      <c r="F279" s="44"/>
      <c r="G279" s="44"/>
      <c r="H279" s="44"/>
      <c r="I279" s="45"/>
      <c r="J279" s="44" t="s">
        <v>137</v>
      </c>
      <c r="K279" s="44"/>
      <c r="L279" s="45"/>
      <c r="M279" s="45"/>
      <c r="N279" s="45"/>
      <c r="O279" s="100"/>
      <c r="P279" s="53"/>
      <c r="Q279" s="61" t="s">
        <v>140</v>
      </c>
      <c r="R279" s="21"/>
      <c r="S279" s="21"/>
      <c r="T279" s="53"/>
      <c r="U279" s="66"/>
      <c r="V279" s="21"/>
      <c r="AD279" s="72"/>
      <c r="AH279" s="19" t="s">
        <v>140</v>
      </c>
    </row>
    <row r="280" spans="1:37" ht="20.149999999999999" customHeight="1" x14ac:dyDescent="0.2">
      <c r="A280" s="5" t="s">
        <v>47</v>
      </c>
      <c r="B280" s="6" t="s">
        <v>219</v>
      </c>
      <c r="C280" s="7" t="s">
        <v>67</v>
      </c>
      <c r="D280" s="8" t="s">
        <v>68</v>
      </c>
      <c r="E280" s="46"/>
      <c r="F280" s="44"/>
      <c r="G280" s="44"/>
      <c r="H280" s="44"/>
      <c r="I280" s="45"/>
      <c r="J280" s="44" t="s">
        <v>137</v>
      </c>
      <c r="K280" s="44"/>
      <c r="L280" s="45"/>
      <c r="M280" s="45"/>
      <c r="N280" s="45"/>
      <c r="O280" s="100"/>
      <c r="P280" s="53"/>
      <c r="Q280" s="61"/>
      <c r="R280" s="21" t="s">
        <v>140</v>
      </c>
      <c r="S280" s="21"/>
      <c r="T280" s="53"/>
      <c r="U280" s="66"/>
      <c r="V280" s="21"/>
      <c r="AA280" s="19" t="s">
        <v>140</v>
      </c>
      <c r="AD280" s="72"/>
    </row>
    <row r="281" spans="1:37" ht="20.149999999999999" customHeight="1" x14ac:dyDescent="0.2">
      <c r="A281" s="5" t="s">
        <v>47</v>
      </c>
      <c r="B281" s="6" t="s">
        <v>11</v>
      </c>
      <c r="C281" s="7" t="s">
        <v>63</v>
      </c>
      <c r="D281" s="84" t="s">
        <v>746</v>
      </c>
      <c r="E281" s="46"/>
      <c r="F281" s="44"/>
      <c r="G281" s="44"/>
      <c r="H281" s="44"/>
      <c r="I281" s="45"/>
      <c r="J281" s="44" t="s">
        <v>137</v>
      </c>
      <c r="K281" s="44"/>
      <c r="L281" s="45"/>
      <c r="M281" s="45"/>
      <c r="N281" s="45"/>
      <c r="O281" s="100"/>
      <c r="P281" s="53"/>
      <c r="Q281" s="61"/>
      <c r="R281" s="21" t="s">
        <v>137</v>
      </c>
      <c r="S281" s="21"/>
      <c r="T281" s="53"/>
      <c r="U281" s="66"/>
      <c r="V281" s="21"/>
      <c r="AA281" s="19" t="s">
        <v>137</v>
      </c>
      <c r="AD281" s="72"/>
    </row>
    <row r="282" spans="1:37" ht="20.149999999999999" customHeight="1" x14ac:dyDescent="0.2">
      <c r="A282" s="163" t="s">
        <v>47</v>
      </c>
      <c r="B282" s="164" t="s">
        <v>178</v>
      </c>
      <c r="C282" s="165" t="s">
        <v>63</v>
      </c>
      <c r="D282" s="167" t="s">
        <v>827</v>
      </c>
      <c r="E282" s="46"/>
      <c r="F282" s="44"/>
      <c r="G282" s="44"/>
      <c r="H282" s="44"/>
      <c r="I282" s="45"/>
      <c r="J282" s="44"/>
      <c r="K282" s="44" t="s">
        <v>137</v>
      </c>
      <c r="L282" s="44" t="s">
        <v>137</v>
      </c>
      <c r="M282" s="45"/>
      <c r="N282" s="45"/>
      <c r="O282" s="100"/>
      <c r="P282" s="53"/>
      <c r="Q282" s="61"/>
      <c r="R282" s="21" t="s">
        <v>137</v>
      </c>
      <c r="S282" s="21"/>
      <c r="T282" s="53"/>
      <c r="U282" s="66"/>
      <c r="V282" s="21"/>
      <c r="AD282" s="72"/>
      <c r="AK282" s="19" t="s">
        <v>137</v>
      </c>
    </row>
    <row r="283" spans="1:37" ht="20.149999999999999" customHeight="1" x14ac:dyDescent="0.2">
      <c r="A283" s="28">
        <f>COUNTIF(A270:A282,"福岡県")</f>
        <v>13</v>
      </c>
      <c r="B283" s="29">
        <f>COUNTIF(B270:B282,"＊")</f>
        <v>10</v>
      </c>
      <c r="C283" s="32"/>
      <c r="D283" s="34" t="s">
        <v>498</v>
      </c>
      <c r="E283" s="48">
        <f t="shared" ref="E283:T283" si="90">COUNTIF(E270:E282,"○")</f>
        <v>4</v>
      </c>
      <c r="F283" s="48">
        <f t="shared" si="90"/>
        <v>4</v>
      </c>
      <c r="G283" s="48">
        <f t="shared" si="90"/>
        <v>1</v>
      </c>
      <c r="H283" s="48">
        <f t="shared" si="90"/>
        <v>3</v>
      </c>
      <c r="I283" s="48">
        <f t="shared" si="90"/>
        <v>0</v>
      </c>
      <c r="J283" s="48">
        <f t="shared" si="90"/>
        <v>8</v>
      </c>
      <c r="K283" s="48">
        <f t="shared" si="90"/>
        <v>1</v>
      </c>
      <c r="L283" s="48">
        <f t="shared" si="90"/>
        <v>1</v>
      </c>
      <c r="M283" s="48">
        <f t="shared" si="90"/>
        <v>0</v>
      </c>
      <c r="N283" s="48">
        <f t="shared" si="90"/>
        <v>0</v>
      </c>
      <c r="O283" s="48">
        <f t="shared" si="90"/>
        <v>0</v>
      </c>
      <c r="P283" s="54">
        <f t="shared" si="90"/>
        <v>0</v>
      </c>
      <c r="Q283" s="58">
        <f t="shared" si="90"/>
        <v>2</v>
      </c>
      <c r="R283" s="48">
        <f t="shared" si="90"/>
        <v>11</v>
      </c>
      <c r="S283" s="48">
        <f t="shared" si="90"/>
        <v>0</v>
      </c>
      <c r="T283" s="48">
        <f t="shared" si="90"/>
        <v>0</v>
      </c>
      <c r="U283" s="68"/>
      <c r="V283" s="48">
        <f>COUNTIF(V270:V280,"○")</f>
        <v>0</v>
      </c>
      <c r="W283" s="48">
        <f>COUNTIF(W270:W280,"○")</f>
        <v>4</v>
      </c>
      <c r="X283" s="48">
        <f>COUNTIF(X270:X280,"○")</f>
        <v>0</v>
      </c>
      <c r="Y283" s="48">
        <f>COUNTIF(Y270:Y280,"○")</f>
        <v>0</v>
      </c>
      <c r="Z283" s="48">
        <f>COUNTIF(Z270:Z280,"○")</f>
        <v>0</v>
      </c>
      <c r="AA283" s="48">
        <f>COUNTIF(AA270:AA282,"○")</f>
        <v>6</v>
      </c>
      <c r="AB283" s="48">
        <f>COUNTIF(AB270:AB282,"○")</f>
        <v>0</v>
      </c>
      <c r="AC283" s="48">
        <f>COUNTIF(AC270:AC282,"○")</f>
        <v>0</v>
      </c>
      <c r="AD283" s="73">
        <f>COUNTIF(AD270:AD282,"○")</f>
        <v>0</v>
      </c>
      <c r="AE283" s="48">
        <f>COUNTIF(AE270:AE282,"○")</f>
        <v>0</v>
      </c>
      <c r="AF283" s="48">
        <f t="shared" ref="AF283:AK283" si="91">COUNTIF(AF270:AF282,"○")</f>
        <v>0</v>
      </c>
      <c r="AG283" s="48">
        <f t="shared" si="91"/>
        <v>0</v>
      </c>
      <c r="AH283" s="48">
        <f t="shared" si="91"/>
        <v>2</v>
      </c>
      <c r="AI283" s="48">
        <f t="shared" si="91"/>
        <v>0</v>
      </c>
      <c r="AJ283" s="48">
        <f t="shared" si="91"/>
        <v>0</v>
      </c>
      <c r="AK283" s="48">
        <f t="shared" si="91"/>
        <v>1</v>
      </c>
    </row>
    <row r="284" spans="1:37" ht="20.149999999999999" customHeight="1" x14ac:dyDescent="0.2">
      <c r="A284" s="5" t="s">
        <v>69</v>
      </c>
      <c r="B284" s="6" t="s">
        <v>196</v>
      </c>
      <c r="C284" s="7" t="s">
        <v>70</v>
      </c>
      <c r="D284" s="84" t="s">
        <v>747</v>
      </c>
      <c r="E284" s="46" t="s">
        <v>140</v>
      </c>
      <c r="F284" s="46" t="s">
        <v>140</v>
      </c>
      <c r="G284" s="44"/>
      <c r="H284" s="44"/>
      <c r="I284" s="45"/>
      <c r="J284" s="44"/>
      <c r="K284" s="44"/>
      <c r="L284" s="45"/>
      <c r="M284" s="45"/>
      <c r="N284" s="45"/>
      <c r="O284" s="100"/>
      <c r="P284" s="53"/>
      <c r="Q284" s="61"/>
      <c r="R284" s="21" t="s">
        <v>140</v>
      </c>
      <c r="S284" s="21"/>
      <c r="T284" s="53"/>
      <c r="U284" s="66"/>
      <c r="V284" s="21"/>
      <c r="W284" s="19" t="s">
        <v>140</v>
      </c>
      <c r="AD284" s="72"/>
    </row>
    <row r="285" spans="1:37" ht="20.149999999999999" customHeight="1" x14ac:dyDescent="0.2">
      <c r="A285" s="10" t="s">
        <v>69</v>
      </c>
      <c r="B285" s="11" t="s">
        <v>178</v>
      </c>
      <c r="C285" s="12" t="s">
        <v>71</v>
      </c>
      <c r="D285" s="13" t="s">
        <v>72</v>
      </c>
      <c r="E285" s="46"/>
      <c r="F285" s="44"/>
      <c r="G285" s="44"/>
      <c r="H285" s="44"/>
      <c r="I285" s="45"/>
      <c r="J285" s="44" t="s">
        <v>140</v>
      </c>
      <c r="K285" s="44"/>
      <c r="L285" s="45"/>
      <c r="M285" s="45"/>
      <c r="N285" s="45"/>
      <c r="O285" s="100"/>
      <c r="P285" s="53"/>
      <c r="Q285" s="61"/>
      <c r="R285" s="21" t="s">
        <v>140</v>
      </c>
      <c r="S285" s="21"/>
      <c r="T285" s="53"/>
      <c r="U285" s="66"/>
      <c r="V285" s="21"/>
      <c r="AD285" s="72"/>
      <c r="AI285" s="19" t="s">
        <v>559</v>
      </c>
    </row>
    <row r="286" spans="1:37" ht="20.149999999999999" customHeight="1" x14ac:dyDescent="0.2">
      <c r="A286" s="10" t="s">
        <v>69</v>
      </c>
      <c r="B286" s="11" t="s">
        <v>178</v>
      </c>
      <c r="C286" s="12" t="s">
        <v>73</v>
      </c>
      <c r="D286" s="13" t="s">
        <v>74</v>
      </c>
      <c r="E286" s="46"/>
      <c r="F286" s="44"/>
      <c r="G286" s="44"/>
      <c r="H286" s="44"/>
      <c r="I286" s="45"/>
      <c r="J286" s="44" t="s">
        <v>140</v>
      </c>
      <c r="K286" s="44"/>
      <c r="L286" s="45"/>
      <c r="M286" s="45"/>
      <c r="N286" s="45"/>
      <c r="O286" s="100"/>
      <c r="P286" s="53"/>
      <c r="Q286" s="61" t="s">
        <v>140</v>
      </c>
      <c r="R286" s="21"/>
      <c r="S286" s="21"/>
      <c r="T286" s="53"/>
      <c r="U286" s="66"/>
      <c r="V286" s="21"/>
      <c r="AD286" s="72"/>
      <c r="AH286" s="19" t="s">
        <v>140</v>
      </c>
    </row>
    <row r="287" spans="1:37" ht="20.149999999999999" customHeight="1" x14ac:dyDescent="0.2">
      <c r="A287" s="10" t="s">
        <v>69</v>
      </c>
      <c r="B287" s="11" t="s">
        <v>178</v>
      </c>
      <c r="C287" s="12" t="s">
        <v>75</v>
      </c>
      <c r="D287" s="91" t="s">
        <v>782</v>
      </c>
      <c r="E287" s="46"/>
      <c r="F287" s="44"/>
      <c r="G287" s="44"/>
      <c r="H287" s="44"/>
      <c r="I287" s="45"/>
      <c r="J287" s="44" t="s">
        <v>140</v>
      </c>
      <c r="K287" s="44"/>
      <c r="L287" s="45"/>
      <c r="M287" s="45"/>
      <c r="N287" s="45"/>
      <c r="O287" s="100"/>
      <c r="P287" s="53"/>
      <c r="Q287" s="61" t="s">
        <v>140</v>
      </c>
      <c r="R287" s="21"/>
      <c r="S287" s="21"/>
      <c r="T287" s="53"/>
      <c r="U287" s="66"/>
      <c r="V287" s="21"/>
      <c r="AD287" s="72"/>
      <c r="AH287" s="19" t="s">
        <v>140</v>
      </c>
    </row>
    <row r="288" spans="1:37" ht="20.149999999999999" customHeight="1" x14ac:dyDescent="0.2">
      <c r="A288" s="28">
        <f>COUNTIF(A283:A287,"佐賀県")</f>
        <v>4</v>
      </c>
      <c r="B288" s="29">
        <f>COUNTIF(B284:B287,"＊")</f>
        <v>1</v>
      </c>
      <c r="C288" s="32"/>
      <c r="D288" s="34" t="s">
        <v>499</v>
      </c>
      <c r="E288" s="48">
        <f t="shared" ref="E288:T288" si="92">COUNTIF(E284:E287,"○")</f>
        <v>1</v>
      </c>
      <c r="F288" s="48">
        <f t="shared" si="92"/>
        <v>1</v>
      </c>
      <c r="G288" s="48">
        <f t="shared" si="92"/>
        <v>0</v>
      </c>
      <c r="H288" s="48">
        <f t="shared" si="92"/>
        <v>0</v>
      </c>
      <c r="I288" s="48">
        <f t="shared" si="92"/>
        <v>0</v>
      </c>
      <c r="J288" s="48">
        <f t="shared" si="92"/>
        <v>3</v>
      </c>
      <c r="K288" s="48">
        <f t="shared" si="92"/>
        <v>0</v>
      </c>
      <c r="L288" s="48">
        <f t="shared" si="92"/>
        <v>0</v>
      </c>
      <c r="M288" s="48">
        <f t="shared" si="92"/>
        <v>0</v>
      </c>
      <c r="N288" s="48">
        <f t="shared" si="92"/>
        <v>0</v>
      </c>
      <c r="O288" s="48">
        <f t="shared" si="92"/>
        <v>0</v>
      </c>
      <c r="P288" s="54">
        <f t="shared" si="92"/>
        <v>0</v>
      </c>
      <c r="Q288" s="58">
        <f t="shared" si="92"/>
        <v>2</v>
      </c>
      <c r="R288" s="48">
        <f t="shared" si="92"/>
        <v>2</v>
      </c>
      <c r="S288" s="48">
        <f t="shared" si="92"/>
        <v>0</v>
      </c>
      <c r="T288" s="54">
        <f t="shared" si="92"/>
        <v>0</v>
      </c>
      <c r="U288" s="68"/>
      <c r="V288" s="48">
        <f t="shared" ref="V288:AJ288" si="93">COUNTIF(V284:V287,"○")</f>
        <v>0</v>
      </c>
      <c r="W288" s="48">
        <f t="shared" si="93"/>
        <v>1</v>
      </c>
      <c r="X288" s="48">
        <f t="shared" si="93"/>
        <v>0</v>
      </c>
      <c r="Y288" s="48">
        <f t="shared" si="93"/>
        <v>0</v>
      </c>
      <c r="Z288" s="48">
        <f t="shared" si="93"/>
        <v>0</v>
      </c>
      <c r="AA288" s="48">
        <f t="shared" si="93"/>
        <v>0</v>
      </c>
      <c r="AB288" s="48">
        <f t="shared" si="93"/>
        <v>0</v>
      </c>
      <c r="AC288" s="54">
        <f t="shared" si="93"/>
        <v>0</v>
      </c>
      <c r="AD288" s="73">
        <f t="shared" si="93"/>
        <v>0</v>
      </c>
      <c r="AE288" s="48">
        <f t="shared" si="93"/>
        <v>0</v>
      </c>
      <c r="AF288" s="48">
        <f t="shared" si="93"/>
        <v>0</v>
      </c>
      <c r="AG288" s="48">
        <f t="shared" si="93"/>
        <v>0</v>
      </c>
      <c r="AH288" s="48">
        <f t="shared" si="93"/>
        <v>2</v>
      </c>
      <c r="AI288" s="48">
        <f t="shared" si="93"/>
        <v>1</v>
      </c>
      <c r="AJ288" s="48">
        <f t="shared" si="93"/>
        <v>0</v>
      </c>
      <c r="AK288" s="48">
        <f>COUNTIF(AK284:AK287,"○")</f>
        <v>0</v>
      </c>
    </row>
    <row r="289" spans="1:37" ht="20.149999999999999" customHeight="1" x14ac:dyDescent="0.2">
      <c r="A289" s="10" t="s">
        <v>76</v>
      </c>
      <c r="B289" s="11" t="s">
        <v>178</v>
      </c>
      <c r="C289" s="12" t="s">
        <v>77</v>
      </c>
      <c r="D289" s="91" t="s">
        <v>748</v>
      </c>
      <c r="E289" s="46"/>
      <c r="F289" s="44"/>
      <c r="G289" s="44"/>
      <c r="H289" s="44"/>
      <c r="I289" s="45"/>
      <c r="J289" s="44" t="s">
        <v>137</v>
      </c>
      <c r="K289" s="44"/>
      <c r="L289" s="45"/>
      <c r="M289" s="45"/>
      <c r="N289" s="45"/>
      <c r="O289" s="100"/>
      <c r="P289" s="53"/>
      <c r="Q289" s="61"/>
      <c r="R289" s="21" t="s">
        <v>140</v>
      </c>
      <c r="S289" s="21"/>
      <c r="T289" s="53"/>
      <c r="U289" s="66"/>
      <c r="V289" s="21"/>
      <c r="AD289" s="72"/>
      <c r="AI289" s="19" t="s">
        <v>140</v>
      </c>
    </row>
    <row r="290" spans="1:37" ht="20.149999999999999" customHeight="1" x14ac:dyDescent="0.2">
      <c r="A290" s="5" t="s">
        <v>76</v>
      </c>
      <c r="B290" s="6" t="s">
        <v>78</v>
      </c>
      <c r="C290" s="7" t="s">
        <v>79</v>
      </c>
      <c r="D290" s="8" t="s">
        <v>80</v>
      </c>
      <c r="E290" s="46" t="s">
        <v>476</v>
      </c>
      <c r="F290" s="44" t="s">
        <v>719</v>
      </c>
      <c r="G290" s="44"/>
      <c r="H290" s="46"/>
      <c r="I290" s="45"/>
      <c r="J290" s="44"/>
      <c r="K290" s="44"/>
      <c r="L290" s="45"/>
      <c r="M290" s="45"/>
      <c r="N290" s="45"/>
      <c r="O290" s="100"/>
      <c r="P290" s="53"/>
      <c r="Q290" s="61"/>
      <c r="R290" s="21" t="s">
        <v>140</v>
      </c>
      <c r="S290" s="21"/>
      <c r="T290" s="53"/>
      <c r="U290" s="66"/>
      <c r="V290" s="21"/>
      <c r="W290" s="19" t="s">
        <v>140</v>
      </c>
      <c r="AD290" s="72"/>
    </row>
    <row r="291" spans="1:37" ht="20.149999999999999" customHeight="1" x14ac:dyDescent="0.2">
      <c r="A291" s="10" t="s">
        <v>76</v>
      </c>
      <c r="B291" s="11" t="s">
        <v>178</v>
      </c>
      <c r="C291" s="12" t="s">
        <v>81</v>
      </c>
      <c r="D291" s="13" t="s">
        <v>82</v>
      </c>
      <c r="E291" s="46"/>
      <c r="F291" s="44"/>
      <c r="G291" s="44"/>
      <c r="H291" s="44"/>
      <c r="I291" s="45"/>
      <c r="J291" s="44" t="s">
        <v>137</v>
      </c>
      <c r="K291" s="44"/>
      <c r="L291" s="45"/>
      <c r="M291" s="45"/>
      <c r="N291" s="45"/>
      <c r="O291" s="100"/>
      <c r="P291" s="53"/>
      <c r="Q291" s="61"/>
      <c r="R291" s="21" t="s">
        <v>137</v>
      </c>
      <c r="S291" s="21"/>
      <c r="T291" s="53"/>
      <c r="U291" s="66"/>
      <c r="V291" s="21"/>
      <c r="AD291" s="72"/>
      <c r="AI291" s="19" t="s">
        <v>137</v>
      </c>
    </row>
    <row r="292" spans="1:37" ht="20.149999999999999" customHeight="1" x14ac:dyDescent="0.2">
      <c r="A292" s="163" t="s">
        <v>76</v>
      </c>
      <c r="B292" s="164" t="s">
        <v>178</v>
      </c>
      <c r="C292" s="165" t="s">
        <v>81</v>
      </c>
      <c r="D292" s="167" t="s">
        <v>783</v>
      </c>
      <c r="E292" s="46"/>
      <c r="F292" s="44"/>
      <c r="G292" s="44"/>
      <c r="H292" s="44"/>
      <c r="I292" s="45"/>
      <c r="J292" s="44" t="s">
        <v>476</v>
      </c>
      <c r="K292" s="44"/>
      <c r="L292" s="45"/>
      <c r="M292" s="45"/>
      <c r="N292" s="45"/>
      <c r="O292" s="100"/>
      <c r="P292" s="53"/>
      <c r="Q292" s="61"/>
      <c r="R292" s="21" t="s">
        <v>140</v>
      </c>
      <c r="S292" s="21"/>
      <c r="T292" s="53"/>
      <c r="U292" s="66"/>
      <c r="V292" s="21"/>
      <c r="AD292" s="72"/>
      <c r="AI292" s="19" t="s">
        <v>140</v>
      </c>
    </row>
    <row r="293" spans="1:37" ht="20.149999999999999" customHeight="1" x14ac:dyDescent="0.2">
      <c r="A293" s="28">
        <f>COUNTIF(A289:A292,"長崎県")</f>
        <v>4</v>
      </c>
      <c r="B293" s="29">
        <f>COUNTIF(B289:B292,"＊")</f>
        <v>1</v>
      </c>
      <c r="C293" s="32"/>
      <c r="D293" s="34" t="s">
        <v>500</v>
      </c>
      <c r="E293" s="48">
        <f t="shared" ref="E293:T293" si="94">COUNTIF(E289:E292,"○")</f>
        <v>1</v>
      </c>
      <c r="F293" s="48">
        <f t="shared" si="94"/>
        <v>1</v>
      </c>
      <c r="G293" s="48">
        <f t="shared" si="94"/>
        <v>0</v>
      </c>
      <c r="H293" s="48">
        <f t="shared" si="94"/>
        <v>0</v>
      </c>
      <c r="I293" s="48">
        <f t="shared" si="94"/>
        <v>0</v>
      </c>
      <c r="J293" s="48">
        <f t="shared" si="94"/>
        <v>3</v>
      </c>
      <c r="K293" s="48">
        <f t="shared" si="94"/>
        <v>0</v>
      </c>
      <c r="L293" s="48">
        <f t="shared" si="94"/>
        <v>0</v>
      </c>
      <c r="M293" s="48">
        <f t="shared" si="94"/>
        <v>0</v>
      </c>
      <c r="N293" s="48">
        <f t="shared" si="94"/>
        <v>0</v>
      </c>
      <c r="O293" s="48">
        <f t="shared" si="94"/>
        <v>0</v>
      </c>
      <c r="P293" s="54">
        <f t="shared" si="94"/>
        <v>0</v>
      </c>
      <c r="Q293" s="58">
        <f t="shared" si="94"/>
        <v>0</v>
      </c>
      <c r="R293" s="48">
        <f t="shared" si="94"/>
        <v>4</v>
      </c>
      <c r="S293" s="48">
        <f t="shared" si="94"/>
        <v>0</v>
      </c>
      <c r="T293" s="54">
        <f t="shared" si="94"/>
        <v>0</v>
      </c>
      <c r="U293" s="68"/>
      <c r="V293" s="48">
        <f t="shared" ref="V293:AK293" si="95">COUNTIF(V289:V292,"○")</f>
        <v>0</v>
      </c>
      <c r="W293" s="48">
        <f t="shared" si="95"/>
        <v>1</v>
      </c>
      <c r="X293" s="48">
        <f t="shared" si="95"/>
        <v>0</v>
      </c>
      <c r="Y293" s="48">
        <f t="shared" si="95"/>
        <v>0</v>
      </c>
      <c r="Z293" s="48">
        <f t="shared" si="95"/>
        <v>0</v>
      </c>
      <c r="AA293" s="48">
        <f t="shared" si="95"/>
        <v>0</v>
      </c>
      <c r="AB293" s="48">
        <f t="shared" si="95"/>
        <v>0</v>
      </c>
      <c r="AC293" s="54">
        <f t="shared" si="95"/>
        <v>0</v>
      </c>
      <c r="AD293" s="73">
        <f t="shared" si="95"/>
        <v>0</v>
      </c>
      <c r="AE293" s="48">
        <f t="shared" si="95"/>
        <v>0</v>
      </c>
      <c r="AF293" s="48">
        <f t="shared" si="95"/>
        <v>0</v>
      </c>
      <c r="AG293" s="48">
        <f t="shared" si="95"/>
        <v>0</v>
      </c>
      <c r="AH293" s="48">
        <f t="shared" si="95"/>
        <v>0</v>
      </c>
      <c r="AI293" s="48">
        <f t="shared" si="95"/>
        <v>3</v>
      </c>
      <c r="AJ293" s="48">
        <f t="shared" si="95"/>
        <v>0</v>
      </c>
      <c r="AK293" s="48">
        <f t="shared" si="95"/>
        <v>0</v>
      </c>
    </row>
    <row r="294" spans="1:37" ht="20.149999999999999" customHeight="1" x14ac:dyDescent="0.2">
      <c r="A294" s="10" t="s">
        <v>83</v>
      </c>
      <c r="B294" s="11" t="s">
        <v>178</v>
      </c>
      <c r="C294" s="12" t="s">
        <v>84</v>
      </c>
      <c r="D294" s="13" t="s">
        <v>85</v>
      </c>
      <c r="E294" s="46"/>
      <c r="F294" s="44"/>
      <c r="G294" s="44"/>
      <c r="H294" s="44"/>
      <c r="I294" s="45"/>
      <c r="J294" s="44" t="s">
        <v>140</v>
      </c>
      <c r="K294" s="44"/>
      <c r="L294" s="45"/>
      <c r="M294" s="45"/>
      <c r="N294" s="45"/>
      <c r="O294" s="100"/>
      <c r="P294" s="53"/>
      <c r="Q294" s="61"/>
      <c r="R294" s="21" t="s">
        <v>140</v>
      </c>
      <c r="S294" s="21"/>
      <c r="T294" s="53"/>
      <c r="U294" s="66"/>
      <c r="V294" s="21"/>
      <c r="AD294" s="72"/>
      <c r="AI294" s="19" t="s">
        <v>140</v>
      </c>
    </row>
    <row r="295" spans="1:37" ht="20.149999999999999" customHeight="1" x14ac:dyDescent="0.2">
      <c r="A295" s="5" t="s">
        <v>83</v>
      </c>
      <c r="B295" s="6" t="s">
        <v>312</v>
      </c>
      <c r="C295" s="7" t="s">
        <v>86</v>
      </c>
      <c r="D295" s="8" t="s">
        <v>87</v>
      </c>
      <c r="E295" s="46" t="s">
        <v>140</v>
      </c>
      <c r="F295" s="44"/>
      <c r="G295" s="44"/>
      <c r="H295" s="46" t="s">
        <v>140</v>
      </c>
      <c r="I295" s="45"/>
      <c r="J295" s="44"/>
      <c r="K295" s="44"/>
      <c r="L295" s="45"/>
      <c r="M295" s="45"/>
      <c r="N295" s="45"/>
      <c r="O295" s="100"/>
      <c r="P295" s="53"/>
      <c r="Q295" s="61"/>
      <c r="R295" s="21" t="s">
        <v>140</v>
      </c>
      <c r="S295" s="21"/>
      <c r="T295" s="53"/>
      <c r="U295" s="66"/>
      <c r="V295" s="21"/>
      <c r="W295" s="19" t="s">
        <v>140</v>
      </c>
      <c r="AD295" s="72"/>
    </row>
    <row r="296" spans="1:37" ht="20.149999999999999" customHeight="1" x14ac:dyDescent="0.2">
      <c r="A296" s="5" t="s">
        <v>83</v>
      </c>
      <c r="B296" s="6" t="s">
        <v>88</v>
      </c>
      <c r="C296" s="7" t="s">
        <v>89</v>
      </c>
      <c r="D296" s="84" t="s">
        <v>791</v>
      </c>
      <c r="E296" s="46" t="s">
        <v>140</v>
      </c>
      <c r="F296" s="46" t="s">
        <v>137</v>
      </c>
      <c r="G296" s="46"/>
      <c r="H296" s="44"/>
      <c r="I296" s="45"/>
      <c r="J296" s="44"/>
      <c r="K296" s="44"/>
      <c r="L296" s="45"/>
      <c r="M296" s="45"/>
      <c r="N296" s="45"/>
      <c r="O296" s="100"/>
      <c r="P296" s="53"/>
      <c r="Q296" s="61"/>
      <c r="R296" s="21" t="s">
        <v>140</v>
      </c>
      <c r="S296" s="21"/>
      <c r="T296" s="53"/>
      <c r="U296" s="66"/>
      <c r="V296" s="21"/>
      <c r="W296" s="19" t="s">
        <v>140</v>
      </c>
      <c r="AD296" s="72"/>
    </row>
    <row r="297" spans="1:37" ht="20.149999999999999" customHeight="1" x14ac:dyDescent="0.2">
      <c r="A297" s="10" t="s">
        <v>83</v>
      </c>
      <c r="B297" s="11" t="s">
        <v>178</v>
      </c>
      <c r="C297" s="12" t="s">
        <v>90</v>
      </c>
      <c r="D297" s="13" t="s">
        <v>91</v>
      </c>
      <c r="E297" s="46"/>
      <c r="F297" s="44"/>
      <c r="G297" s="44"/>
      <c r="H297" s="44"/>
      <c r="I297" s="45"/>
      <c r="J297" s="44" t="s">
        <v>140</v>
      </c>
      <c r="K297" s="44"/>
      <c r="L297" s="45"/>
      <c r="M297" s="45"/>
      <c r="N297" s="45"/>
      <c r="O297" s="100"/>
      <c r="P297" s="53"/>
      <c r="Q297" s="61"/>
      <c r="R297" s="21" t="s">
        <v>140</v>
      </c>
      <c r="S297" s="21"/>
      <c r="T297" s="53"/>
      <c r="U297" s="66"/>
      <c r="V297" s="21"/>
      <c r="AD297" s="72"/>
      <c r="AI297" s="19" t="s">
        <v>140</v>
      </c>
    </row>
    <row r="298" spans="1:37" ht="20.149999999999999" customHeight="1" x14ac:dyDescent="0.2">
      <c r="A298" s="10" t="s">
        <v>83</v>
      </c>
      <c r="B298" s="11" t="s">
        <v>178</v>
      </c>
      <c r="C298" s="12"/>
      <c r="D298" s="91" t="s">
        <v>749</v>
      </c>
      <c r="E298" s="46"/>
      <c r="F298" s="44"/>
      <c r="G298" s="44"/>
      <c r="H298" s="44"/>
      <c r="I298" s="45"/>
      <c r="J298" s="44" t="s">
        <v>137</v>
      </c>
      <c r="K298" s="44"/>
      <c r="L298" s="45"/>
      <c r="M298" s="45"/>
      <c r="N298" s="45"/>
      <c r="O298" s="100"/>
      <c r="P298" s="53"/>
      <c r="Q298" s="61"/>
      <c r="R298" s="21" t="s">
        <v>137</v>
      </c>
      <c r="S298" s="21"/>
      <c r="T298" s="53"/>
      <c r="U298" s="66"/>
      <c r="V298" s="21"/>
      <c r="AD298" s="72"/>
      <c r="AI298" s="19" t="s">
        <v>137</v>
      </c>
    </row>
    <row r="299" spans="1:37" ht="20.149999999999999" customHeight="1" x14ac:dyDescent="0.2">
      <c r="A299" s="28">
        <f>COUNTIF(A294:A298,"熊本県")</f>
        <v>5</v>
      </c>
      <c r="B299" s="29">
        <f>COUNTIF(B294:B298,"＊")</f>
        <v>2</v>
      </c>
      <c r="C299" s="32"/>
      <c r="D299" s="34" t="s">
        <v>501</v>
      </c>
      <c r="E299" s="48">
        <f t="shared" ref="E299:K299" si="96">COUNTIF(E294:E298,"○")</f>
        <v>2</v>
      </c>
      <c r="F299" s="48">
        <f t="shared" si="96"/>
        <v>1</v>
      </c>
      <c r="G299" s="48">
        <f t="shared" si="96"/>
        <v>0</v>
      </c>
      <c r="H299" s="48">
        <f t="shared" si="96"/>
        <v>1</v>
      </c>
      <c r="I299" s="48">
        <f t="shared" si="96"/>
        <v>0</v>
      </c>
      <c r="J299" s="48">
        <f>COUNTIF(J294:J298,"○")</f>
        <v>3</v>
      </c>
      <c r="K299" s="48">
        <f t="shared" si="96"/>
        <v>0</v>
      </c>
      <c r="L299" s="48">
        <f>COUNTIF(L294:L298,"○")</f>
        <v>0</v>
      </c>
      <c r="M299" s="48">
        <f>COUNTIF(M294:M298,"○")</f>
        <v>0</v>
      </c>
      <c r="N299" s="48">
        <f>COUNTIF(N294:N298,"○")</f>
        <v>0</v>
      </c>
      <c r="O299" s="48">
        <f t="shared" ref="O299:T299" si="97">COUNTIF(O294:O298,"○")</f>
        <v>0</v>
      </c>
      <c r="P299" s="48">
        <f t="shared" si="97"/>
        <v>0</v>
      </c>
      <c r="Q299" s="48">
        <f t="shared" si="97"/>
        <v>0</v>
      </c>
      <c r="R299" s="48">
        <f t="shared" si="97"/>
        <v>5</v>
      </c>
      <c r="S299" s="48">
        <f t="shared" si="97"/>
        <v>0</v>
      </c>
      <c r="T299" s="48">
        <f t="shared" si="97"/>
        <v>0</v>
      </c>
      <c r="U299" s="68"/>
      <c r="V299" s="48">
        <f>COUNTIF(V294:V297,"○")</f>
        <v>0</v>
      </c>
      <c r="W299" s="48">
        <f t="shared" ref="W299:AC299" si="98">COUNTIF(W294:W297,"○")</f>
        <v>2</v>
      </c>
      <c r="X299" s="48">
        <f t="shared" si="98"/>
        <v>0</v>
      </c>
      <c r="Y299" s="48">
        <f t="shared" si="98"/>
        <v>0</v>
      </c>
      <c r="Z299" s="48">
        <f t="shared" si="98"/>
        <v>0</v>
      </c>
      <c r="AA299" s="48">
        <f t="shared" si="98"/>
        <v>0</v>
      </c>
      <c r="AB299" s="48">
        <f t="shared" si="98"/>
        <v>0</v>
      </c>
      <c r="AC299" s="54">
        <f t="shared" si="98"/>
        <v>0</v>
      </c>
      <c r="AD299" s="48">
        <f t="shared" ref="AD299:AK299" si="99">COUNTIF(AD294:AD298,"○")</f>
        <v>0</v>
      </c>
      <c r="AE299" s="48">
        <f t="shared" si="99"/>
        <v>0</v>
      </c>
      <c r="AF299" s="48">
        <f t="shared" si="99"/>
        <v>0</v>
      </c>
      <c r="AG299" s="48">
        <f t="shared" si="99"/>
        <v>0</v>
      </c>
      <c r="AH299" s="48">
        <f t="shared" si="99"/>
        <v>0</v>
      </c>
      <c r="AI299" s="48">
        <f t="shared" si="99"/>
        <v>3</v>
      </c>
      <c r="AJ299" s="48">
        <f t="shared" si="99"/>
        <v>0</v>
      </c>
      <c r="AK299" s="48">
        <f t="shared" si="99"/>
        <v>0</v>
      </c>
    </row>
    <row r="300" spans="1:37" ht="20.149999999999999" customHeight="1" x14ac:dyDescent="0.2">
      <c r="A300" s="10" t="s">
        <v>92</v>
      </c>
      <c r="B300" s="11" t="s">
        <v>178</v>
      </c>
      <c r="C300" s="12" t="s">
        <v>93</v>
      </c>
      <c r="D300" s="13" t="s">
        <v>94</v>
      </c>
      <c r="E300" s="46"/>
      <c r="F300" s="44"/>
      <c r="G300" s="44"/>
      <c r="H300" s="44"/>
      <c r="I300" s="45"/>
      <c r="J300" s="44" t="s">
        <v>140</v>
      </c>
      <c r="K300" s="44"/>
      <c r="L300" s="45"/>
      <c r="M300" s="45"/>
      <c r="N300" s="45"/>
      <c r="O300" s="100"/>
      <c r="P300" s="53"/>
      <c r="Q300" s="61"/>
      <c r="R300" s="21" t="s">
        <v>140</v>
      </c>
      <c r="S300" s="21"/>
      <c r="T300" s="53"/>
      <c r="U300" s="66"/>
      <c r="V300" s="21"/>
      <c r="AD300" s="72"/>
      <c r="AI300" s="19" t="s">
        <v>140</v>
      </c>
    </row>
    <row r="301" spans="1:37" ht="20.149999999999999" customHeight="1" x14ac:dyDescent="0.2">
      <c r="A301" s="5" t="s">
        <v>92</v>
      </c>
      <c r="B301" s="6" t="s">
        <v>225</v>
      </c>
      <c r="C301" s="7" t="s">
        <v>95</v>
      </c>
      <c r="D301" s="8" t="s">
        <v>96</v>
      </c>
      <c r="E301" s="46"/>
      <c r="F301" s="44"/>
      <c r="G301" s="44"/>
      <c r="H301" s="44"/>
      <c r="I301" s="45"/>
      <c r="J301" s="44" t="s">
        <v>476</v>
      </c>
      <c r="K301" s="44"/>
      <c r="L301" s="45"/>
      <c r="M301" s="45"/>
      <c r="N301" s="45"/>
      <c r="O301" s="100"/>
      <c r="P301" s="53"/>
      <c r="Q301" s="61"/>
      <c r="R301" s="21" t="s">
        <v>140</v>
      </c>
      <c r="S301" s="21"/>
      <c r="T301" s="53"/>
      <c r="U301" s="66"/>
      <c r="V301" s="21"/>
      <c r="AA301" s="19" t="s">
        <v>140</v>
      </c>
      <c r="AD301" s="72"/>
    </row>
    <row r="302" spans="1:37" ht="20.149999999999999" customHeight="1" x14ac:dyDescent="0.2">
      <c r="A302" s="5" t="s">
        <v>92</v>
      </c>
      <c r="B302" s="6" t="s">
        <v>233</v>
      </c>
      <c r="C302" s="7" t="s">
        <v>97</v>
      </c>
      <c r="D302" s="8" t="s">
        <v>98</v>
      </c>
      <c r="E302" s="46"/>
      <c r="F302" s="44"/>
      <c r="G302" s="44"/>
      <c r="H302" s="44"/>
      <c r="I302" s="45"/>
      <c r="J302" s="44" t="s">
        <v>140</v>
      </c>
      <c r="K302" s="44"/>
      <c r="L302" s="45"/>
      <c r="M302" s="45"/>
      <c r="N302" s="45"/>
      <c r="O302" s="100"/>
      <c r="P302" s="53"/>
      <c r="Q302" s="61"/>
      <c r="R302" s="21" t="s">
        <v>140</v>
      </c>
      <c r="S302" s="21"/>
      <c r="T302" s="53"/>
      <c r="U302" s="66"/>
      <c r="V302" s="21"/>
      <c r="AA302" s="19" t="s">
        <v>140</v>
      </c>
      <c r="AD302" s="72"/>
    </row>
    <row r="303" spans="1:37" ht="20.149999999999999" customHeight="1" x14ac:dyDescent="0.2">
      <c r="A303" s="5" t="s">
        <v>92</v>
      </c>
      <c r="B303" s="6" t="s">
        <v>57</v>
      </c>
      <c r="C303" s="7" t="s">
        <v>99</v>
      </c>
      <c r="D303" s="8" t="s">
        <v>100</v>
      </c>
      <c r="E303" s="46"/>
      <c r="F303" s="44"/>
      <c r="G303" s="44"/>
      <c r="H303" s="44"/>
      <c r="I303" s="45"/>
      <c r="J303" s="44" t="s">
        <v>137</v>
      </c>
      <c r="K303" s="44"/>
      <c r="L303" s="45"/>
      <c r="M303" s="45"/>
      <c r="N303" s="45"/>
      <c r="O303" s="100"/>
      <c r="P303" s="53"/>
      <c r="Q303" s="61"/>
      <c r="R303" s="21" t="s">
        <v>140</v>
      </c>
      <c r="S303" s="21"/>
      <c r="T303" s="53"/>
      <c r="U303" s="66"/>
      <c r="V303" s="21"/>
      <c r="AA303" s="19" t="s">
        <v>140</v>
      </c>
      <c r="AD303" s="72"/>
    </row>
    <row r="304" spans="1:37" ht="20.149999999999999" customHeight="1" x14ac:dyDescent="0.2">
      <c r="A304" s="5" t="s">
        <v>92</v>
      </c>
      <c r="B304" s="6" t="s">
        <v>172</v>
      </c>
      <c r="C304" s="7" t="s">
        <v>101</v>
      </c>
      <c r="D304" s="8" t="s">
        <v>102</v>
      </c>
      <c r="E304" s="46" t="s">
        <v>137</v>
      </c>
      <c r="F304" s="46" t="s">
        <v>137</v>
      </c>
      <c r="G304" s="46" t="s">
        <v>137</v>
      </c>
      <c r="H304" s="44"/>
      <c r="I304" s="45"/>
      <c r="J304" s="44"/>
      <c r="K304" s="44"/>
      <c r="L304" s="45"/>
      <c r="M304" s="45"/>
      <c r="N304" s="45"/>
      <c r="O304" s="100"/>
      <c r="P304" s="53"/>
      <c r="Q304" s="61"/>
      <c r="R304" s="21" t="s">
        <v>140</v>
      </c>
      <c r="S304" s="21"/>
      <c r="T304" s="53"/>
      <c r="U304" s="66"/>
      <c r="V304" s="21"/>
      <c r="W304" s="19" t="s">
        <v>140</v>
      </c>
      <c r="AD304" s="72"/>
    </row>
    <row r="305" spans="1:37" ht="20.149999999999999" customHeight="1" x14ac:dyDescent="0.2">
      <c r="A305" s="5" t="s">
        <v>92</v>
      </c>
      <c r="B305" s="6" t="s">
        <v>219</v>
      </c>
      <c r="C305" s="7" t="s">
        <v>103</v>
      </c>
      <c r="D305" s="8" t="s">
        <v>104</v>
      </c>
      <c r="E305" s="46"/>
      <c r="F305" s="44"/>
      <c r="G305" s="44"/>
      <c r="H305" s="44"/>
      <c r="I305" s="45"/>
      <c r="J305" s="44" t="s">
        <v>137</v>
      </c>
      <c r="K305" s="44"/>
      <c r="L305" s="45"/>
      <c r="M305" s="45"/>
      <c r="N305" s="45"/>
      <c r="O305" s="100"/>
      <c r="P305" s="53"/>
      <c r="Q305" s="61"/>
      <c r="R305" s="21" t="s">
        <v>140</v>
      </c>
      <c r="S305" s="21"/>
      <c r="T305" s="53"/>
      <c r="U305" s="66"/>
      <c r="V305" s="21"/>
      <c r="AA305" s="19" t="s">
        <v>140</v>
      </c>
      <c r="AD305" s="72"/>
    </row>
    <row r="306" spans="1:37" ht="20.149999999999999" customHeight="1" x14ac:dyDescent="0.2">
      <c r="A306" s="5" t="s">
        <v>92</v>
      </c>
      <c r="B306" s="6" t="s">
        <v>152</v>
      </c>
      <c r="C306" s="7" t="s">
        <v>105</v>
      </c>
      <c r="D306" s="89" t="s">
        <v>820</v>
      </c>
      <c r="E306" s="46" t="s">
        <v>474</v>
      </c>
      <c r="F306" s="44"/>
      <c r="G306" s="46"/>
      <c r="H306" s="44"/>
      <c r="I306" s="45"/>
      <c r="J306" s="44"/>
      <c r="K306" s="44"/>
      <c r="L306" s="45"/>
      <c r="M306" s="45"/>
      <c r="N306" s="45"/>
      <c r="O306" s="100"/>
      <c r="P306" s="53"/>
      <c r="Q306" s="61"/>
      <c r="R306" s="21" t="s">
        <v>140</v>
      </c>
      <c r="S306" s="21"/>
      <c r="T306" s="53"/>
      <c r="U306" s="66"/>
      <c r="V306" s="21"/>
      <c r="W306" s="19" t="s">
        <v>140</v>
      </c>
      <c r="AD306" s="72"/>
    </row>
    <row r="307" spans="1:37" ht="20.149999999999999" customHeight="1" x14ac:dyDescent="0.2">
      <c r="A307" s="28">
        <f>COUNTIF(A300:A306,"大分県")</f>
        <v>7</v>
      </c>
      <c r="B307" s="29">
        <f>COUNTIF(B300:B306,"＊")</f>
        <v>6</v>
      </c>
      <c r="C307" s="32"/>
      <c r="D307" s="31" t="s">
        <v>502</v>
      </c>
      <c r="E307" s="48">
        <f t="shared" ref="E307:J307" si="100">COUNTIF(E300:E306,"○")</f>
        <v>2</v>
      </c>
      <c r="F307" s="48">
        <f t="shared" si="100"/>
        <v>1</v>
      </c>
      <c r="G307" s="48">
        <f>COUNTIF(G300:G306,"○")</f>
        <v>1</v>
      </c>
      <c r="H307" s="48">
        <f t="shared" si="100"/>
        <v>0</v>
      </c>
      <c r="I307" s="48">
        <f t="shared" si="100"/>
        <v>0</v>
      </c>
      <c r="J307" s="48">
        <f t="shared" si="100"/>
        <v>5</v>
      </c>
      <c r="K307" s="48">
        <f t="shared" ref="K307:V307" si="101">COUNTIF(K300:K306,"○")</f>
        <v>0</v>
      </c>
      <c r="L307" s="48">
        <f>COUNTIF(L300:L306,"○")</f>
        <v>0</v>
      </c>
      <c r="M307" s="48">
        <f>COUNTIF(M300:M306,"○")</f>
        <v>0</v>
      </c>
      <c r="N307" s="48">
        <f>COUNTIF(N300:N306,"○")</f>
        <v>0</v>
      </c>
      <c r="O307" s="48">
        <f t="shared" si="101"/>
        <v>0</v>
      </c>
      <c r="P307" s="54">
        <f t="shared" si="101"/>
        <v>0</v>
      </c>
      <c r="Q307" s="58">
        <f t="shared" si="101"/>
        <v>0</v>
      </c>
      <c r="R307" s="48">
        <f t="shared" si="101"/>
        <v>7</v>
      </c>
      <c r="S307" s="48">
        <f t="shared" si="101"/>
        <v>0</v>
      </c>
      <c r="T307" s="54">
        <f t="shared" si="101"/>
        <v>0</v>
      </c>
      <c r="U307" s="68"/>
      <c r="V307" s="48">
        <f t="shared" si="101"/>
        <v>0</v>
      </c>
      <c r="W307" s="48">
        <f t="shared" ref="W307:AK307" si="102">COUNTIF(W300:W306,"○")</f>
        <v>2</v>
      </c>
      <c r="X307" s="48">
        <f t="shared" si="102"/>
        <v>0</v>
      </c>
      <c r="Y307" s="48">
        <f t="shared" si="102"/>
        <v>0</v>
      </c>
      <c r="Z307" s="48">
        <f t="shared" si="102"/>
        <v>0</v>
      </c>
      <c r="AA307" s="48">
        <f t="shared" si="102"/>
        <v>4</v>
      </c>
      <c r="AB307" s="48">
        <f t="shared" si="102"/>
        <v>0</v>
      </c>
      <c r="AC307" s="54">
        <f t="shared" si="102"/>
        <v>0</v>
      </c>
      <c r="AD307" s="73">
        <f t="shared" si="102"/>
        <v>0</v>
      </c>
      <c r="AE307" s="48">
        <f t="shared" si="102"/>
        <v>0</v>
      </c>
      <c r="AF307" s="48">
        <f t="shared" si="102"/>
        <v>0</v>
      </c>
      <c r="AG307" s="48">
        <f t="shared" si="102"/>
        <v>0</v>
      </c>
      <c r="AH307" s="48">
        <f t="shared" si="102"/>
        <v>0</v>
      </c>
      <c r="AI307" s="48">
        <f t="shared" si="102"/>
        <v>1</v>
      </c>
      <c r="AJ307" s="48">
        <f t="shared" si="102"/>
        <v>0</v>
      </c>
      <c r="AK307" s="48">
        <f t="shared" si="102"/>
        <v>0</v>
      </c>
    </row>
    <row r="308" spans="1:37" ht="20.149999999999999" customHeight="1" x14ac:dyDescent="0.2">
      <c r="A308" s="5" t="s">
        <v>106</v>
      </c>
      <c r="B308" s="6" t="s">
        <v>330</v>
      </c>
      <c r="C308" s="7" t="s">
        <v>107</v>
      </c>
      <c r="D308" s="8" t="s">
        <v>108</v>
      </c>
      <c r="E308" s="46"/>
      <c r="F308" s="44"/>
      <c r="G308" s="44"/>
      <c r="H308" s="44"/>
      <c r="I308" s="45"/>
      <c r="J308" s="44" t="s">
        <v>137</v>
      </c>
      <c r="K308" s="44"/>
      <c r="L308" s="45"/>
      <c r="M308" s="45"/>
      <c r="N308" s="45"/>
      <c r="O308" s="100"/>
      <c r="P308" s="53"/>
      <c r="Q308" s="61"/>
      <c r="R308" s="21" t="s">
        <v>140</v>
      </c>
      <c r="S308" s="21"/>
      <c r="T308" s="53"/>
      <c r="U308" s="66"/>
      <c r="V308" s="21"/>
      <c r="AA308" s="19" t="s">
        <v>140</v>
      </c>
      <c r="AD308" s="72"/>
    </row>
    <row r="309" spans="1:37" ht="20.149999999999999" customHeight="1" x14ac:dyDescent="0.2">
      <c r="A309" s="5" t="s">
        <v>106</v>
      </c>
      <c r="B309" s="6" t="s">
        <v>225</v>
      </c>
      <c r="C309" s="7" t="s">
        <v>109</v>
      </c>
      <c r="D309" s="8" t="s">
        <v>828</v>
      </c>
      <c r="E309" s="46"/>
      <c r="F309" s="44"/>
      <c r="G309" s="44"/>
      <c r="H309" s="44"/>
      <c r="I309" s="45"/>
      <c r="J309" s="44" t="s">
        <v>137</v>
      </c>
      <c r="K309" s="44"/>
      <c r="L309" s="45"/>
      <c r="M309" s="45"/>
      <c r="N309" s="45"/>
      <c r="O309" s="100"/>
      <c r="P309" s="53"/>
      <c r="Q309" s="61"/>
      <c r="R309" s="21" t="s">
        <v>140</v>
      </c>
      <c r="S309" s="21"/>
      <c r="T309" s="53"/>
      <c r="U309" s="66"/>
      <c r="V309" s="21"/>
      <c r="AA309" s="19" t="s">
        <v>140</v>
      </c>
      <c r="AD309" s="72"/>
    </row>
    <row r="310" spans="1:37" ht="20.149999999999999" customHeight="1" x14ac:dyDescent="0.2">
      <c r="A310" s="5" t="s">
        <v>106</v>
      </c>
      <c r="B310" s="6" t="s">
        <v>152</v>
      </c>
      <c r="C310" s="7" t="s">
        <v>110</v>
      </c>
      <c r="D310" s="8" t="s">
        <v>802</v>
      </c>
      <c r="E310" s="46" t="s">
        <v>137</v>
      </c>
      <c r="F310" s="46" t="s">
        <v>137</v>
      </c>
      <c r="G310" s="46"/>
      <c r="H310" s="46" t="s">
        <v>137</v>
      </c>
      <c r="I310" s="45"/>
      <c r="J310" s="44"/>
      <c r="K310" s="44"/>
      <c r="L310" s="45"/>
      <c r="M310" s="45"/>
      <c r="N310" s="45"/>
      <c r="O310" s="100"/>
      <c r="P310" s="53"/>
      <c r="Q310" s="61"/>
      <c r="R310" s="21" t="s">
        <v>140</v>
      </c>
      <c r="S310" s="21"/>
      <c r="T310" s="53"/>
      <c r="U310" s="66"/>
      <c r="V310" s="21"/>
      <c r="W310" s="19" t="s">
        <v>140</v>
      </c>
      <c r="AD310" s="72"/>
    </row>
    <row r="311" spans="1:37" ht="20.149999999999999" customHeight="1" x14ac:dyDescent="0.2">
      <c r="A311" s="10" t="s">
        <v>106</v>
      </c>
      <c r="B311" s="11" t="s">
        <v>178</v>
      </c>
      <c r="C311" s="12" t="s">
        <v>111</v>
      </c>
      <c r="D311" s="13" t="s">
        <v>112</v>
      </c>
      <c r="E311" s="46"/>
      <c r="F311" s="44"/>
      <c r="G311" s="44"/>
      <c r="H311" s="44"/>
      <c r="I311" s="45"/>
      <c r="J311" s="44" t="s">
        <v>140</v>
      </c>
      <c r="K311" s="44"/>
      <c r="L311" s="45"/>
      <c r="M311" s="45"/>
      <c r="N311" s="45"/>
      <c r="O311" s="100"/>
      <c r="P311" s="53"/>
      <c r="Q311" s="61"/>
      <c r="R311" s="21" t="s">
        <v>140</v>
      </c>
      <c r="S311" s="21"/>
      <c r="T311" s="53"/>
      <c r="U311" s="66"/>
      <c r="V311" s="21"/>
      <c r="AD311" s="72"/>
      <c r="AI311" s="19" t="s">
        <v>563</v>
      </c>
    </row>
    <row r="312" spans="1:37" ht="20.149999999999999" customHeight="1" x14ac:dyDescent="0.2">
      <c r="A312" s="5" t="s">
        <v>106</v>
      </c>
      <c r="B312" s="6" t="s">
        <v>11</v>
      </c>
      <c r="C312" s="7" t="s">
        <v>113</v>
      </c>
      <c r="D312" s="8" t="s">
        <v>114</v>
      </c>
      <c r="E312" s="46"/>
      <c r="F312" s="44"/>
      <c r="G312" s="44"/>
      <c r="H312" s="44"/>
      <c r="I312" s="45"/>
      <c r="J312" s="44" t="s">
        <v>137</v>
      </c>
      <c r="K312" s="44"/>
      <c r="L312" s="45"/>
      <c r="M312" s="45"/>
      <c r="N312" s="45"/>
      <c r="O312" s="100"/>
      <c r="P312" s="53"/>
      <c r="Q312" s="61"/>
      <c r="R312" s="21" t="s">
        <v>140</v>
      </c>
      <c r="S312" s="21"/>
      <c r="T312" s="53"/>
      <c r="U312" s="66"/>
      <c r="V312" s="21"/>
      <c r="AA312" s="19" t="s">
        <v>137</v>
      </c>
      <c r="AD312" s="72"/>
    </row>
    <row r="313" spans="1:37" ht="20.149999999999999" customHeight="1" x14ac:dyDescent="0.2">
      <c r="A313" s="10" t="s">
        <v>106</v>
      </c>
      <c r="B313" s="11" t="s">
        <v>178</v>
      </c>
      <c r="C313" s="12"/>
      <c r="D313" s="91" t="s">
        <v>750</v>
      </c>
      <c r="E313" s="46"/>
      <c r="F313" s="44"/>
      <c r="G313" s="44"/>
      <c r="H313" s="44"/>
      <c r="I313" s="45"/>
      <c r="J313" s="44" t="s">
        <v>137</v>
      </c>
      <c r="K313" s="44"/>
      <c r="L313" s="45"/>
      <c r="M313" s="45"/>
      <c r="N313" s="45"/>
      <c r="O313" s="100"/>
      <c r="P313" s="53"/>
      <c r="Q313" s="61"/>
      <c r="R313" s="21" t="s">
        <v>137</v>
      </c>
      <c r="S313" s="21"/>
      <c r="T313" s="53"/>
      <c r="U313" s="66"/>
      <c r="V313" s="21"/>
      <c r="AD313" s="72"/>
      <c r="AI313" s="19" t="s">
        <v>137</v>
      </c>
    </row>
    <row r="314" spans="1:37" ht="20.149999999999999" customHeight="1" x14ac:dyDescent="0.2">
      <c r="A314" s="28">
        <f>COUNTIF(A308:A313,"宮崎県")</f>
        <v>6</v>
      </c>
      <c r="B314" s="29">
        <f>COUNTIF(B308:B313,"＊")</f>
        <v>4</v>
      </c>
      <c r="C314" s="32"/>
      <c r="D314" s="34" t="s">
        <v>503</v>
      </c>
      <c r="E314" s="48">
        <f>COUNTIF(E308:E312,"○")</f>
        <v>1</v>
      </c>
      <c r="F314" s="48">
        <f>COUNTIF(F308:F312,"○")</f>
        <v>1</v>
      </c>
      <c r="G314" s="48">
        <f>COUNTIF(G308:G312,"○")</f>
        <v>0</v>
      </c>
      <c r="H314" s="48">
        <f>COUNTIF(H308:H312,"○")</f>
        <v>1</v>
      </c>
      <c r="I314" s="48">
        <f>COUNTIF(I308:I312,"○")</f>
        <v>0</v>
      </c>
      <c r="J314" s="48">
        <f>COUNTIF(J308:J313,"○")</f>
        <v>5</v>
      </c>
      <c r="K314" s="48">
        <f>COUNTIF(K308:K313,"○")</f>
        <v>0</v>
      </c>
      <c r="L314" s="48">
        <f>COUNTIF(L308:L312,"○")</f>
        <v>0</v>
      </c>
      <c r="M314" s="48">
        <f>COUNTIF(M308:M312,"○")</f>
        <v>0</v>
      </c>
      <c r="N314" s="48">
        <f>COUNTIF(N308:N312,"○")</f>
        <v>0</v>
      </c>
      <c r="O314" s="48">
        <f>COUNTIF(O308:O313,"○")</f>
        <v>0</v>
      </c>
      <c r="P314" s="54">
        <f>COUNTIF(P308:P312,"○")</f>
        <v>0</v>
      </c>
      <c r="Q314" s="58">
        <f>COUNTIF(Q308:Q312,"○")</f>
        <v>0</v>
      </c>
      <c r="R314" s="48">
        <f>COUNTIF(R308:R313,"○")</f>
        <v>6</v>
      </c>
      <c r="S314" s="48">
        <f>COUNTIF(S308:S313,"○")</f>
        <v>0</v>
      </c>
      <c r="T314" s="54">
        <f>COUNTIF(T308:T312,"○")</f>
        <v>0</v>
      </c>
      <c r="U314" s="68"/>
      <c r="V314" s="48">
        <f t="shared" ref="V314:AF314" si="103">COUNTIF(V308:V312,"○")</f>
        <v>0</v>
      </c>
      <c r="W314" s="48">
        <f t="shared" si="103"/>
        <v>1</v>
      </c>
      <c r="X314" s="48">
        <f t="shared" si="103"/>
        <v>0</v>
      </c>
      <c r="Y314" s="48">
        <f t="shared" si="103"/>
        <v>0</v>
      </c>
      <c r="Z314" s="48">
        <f t="shared" si="103"/>
        <v>0</v>
      </c>
      <c r="AA314" s="48">
        <f t="shared" si="103"/>
        <v>3</v>
      </c>
      <c r="AB314" s="48">
        <f t="shared" si="103"/>
        <v>0</v>
      </c>
      <c r="AC314" s="54">
        <f t="shared" si="103"/>
        <v>0</v>
      </c>
      <c r="AD314" s="73">
        <f t="shared" si="103"/>
        <v>0</v>
      </c>
      <c r="AE314" s="48">
        <f t="shared" si="103"/>
        <v>0</v>
      </c>
      <c r="AF314" s="48">
        <f t="shared" si="103"/>
        <v>0</v>
      </c>
      <c r="AG314" s="48">
        <f>COUNTIF(AG308:AG313,"○")</f>
        <v>0</v>
      </c>
      <c r="AH314" s="48">
        <f>COUNTIF(AH308:AH313,"○")</f>
        <v>0</v>
      </c>
      <c r="AI314" s="48">
        <f>COUNTIF(AI308:AI313,"○")</f>
        <v>2</v>
      </c>
      <c r="AJ314" s="48">
        <f>COUNTIF(AJ308:AJ312,"○")</f>
        <v>0</v>
      </c>
      <c r="AK314" s="48">
        <f>COUNTIF(AK308:AK312,"○")</f>
        <v>0</v>
      </c>
    </row>
    <row r="315" spans="1:37" ht="20.149999999999999" customHeight="1" x14ac:dyDescent="0.2">
      <c r="A315" s="5" t="s">
        <v>115</v>
      </c>
      <c r="B315" s="6" t="s">
        <v>186</v>
      </c>
      <c r="C315" s="7" t="s">
        <v>116</v>
      </c>
      <c r="D315" s="8" t="s">
        <v>117</v>
      </c>
      <c r="E315" s="46" t="s">
        <v>140</v>
      </c>
      <c r="F315" s="46" t="s">
        <v>140</v>
      </c>
      <c r="G315" s="46" t="s">
        <v>140</v>
      </c>
      <c r="H315" s="44"/>
      <c r="I315" s="45"/>
      <c r="J315" s="44"/>
      <c r="K315" s="44"/>
      <c r="L315" s="45"/>
      <c r="M315" s="45"/>
      <c r="N315" s="45"/>
      <c r="O315" s="100"/>
      <c r="P315" s="53"/>
      <c r="Q315" s="61"/>
      <c r="R315" s="21" t="s">
        <v>140</v>
      </c>
      <c r="S315" s="21"/>
      <c r="T315" s="53"/>
      <c r="U315" s="66"/>
      <c r="V315" s="21"/>
      <c r="W315" s="19" t="s">
        <v>140</v>
      </c>
      <c r="AD315" s="72"/>
    </row>
    <row r="316" spans="1:37" ht="20.149999999999999" customHeight="1" x14ac:dyDescent="0.2">
      <c r="A316" s="10" t="s">
        <v>115</v>
      </c>
      <c r="B316" s="11" t="s">
        <v>178</v>
      </c>
      <c r="C316" s="12" t="s">
        <v>118</v>
      </c>
      <c r="D316" s="91" t="s">
        <v>751</v>
      </c>
      <c r="E316" s="46"/>
      <c r="F316" s="44"/>
      <c r="G316" s="44"/>
      <c r="H316" s="44"/>
      <c r="I316" s="45"/>
      <c r="J316" s="44" t="s">
        <v>137</v>
      </c>
      <c r="K316" s="44"/>
      <c r="L316" s="45"/>
      <c r="M316" s="45"/>
      <c r="N316" s="45"/>
      <c r="O316" s="100"/>
      <c r="P316" s="53"/>
      <c r="Q316" s="61" t="s">
        <v>140</v>
      </c>
      <c r="R316" s="21"/>
      <c r="S316" s="21"/>
      <c r="T316" s="53"/>
      <c r="U316" s="66"/>
      <c r="V316" s="21"/>
      <c r="AD316" s="72"/>
      <c r="AH316" s="19" t="s">
        <v>140</v>
      </c>
    </row>
    <row r="317" spans="1:37" ht="20.149999999999999" customHeight="1" x14ac:dyDescent="0.2">
      <c r="A317" s="10" t="s">
        <v>115</v>
      </c>
      <c r="B317" s="11" t="s">
        <v>178</v>
      </c>
      <c r="C317" s="12" t="s">
        <v>119</v>
      </c>
      <c r="D317" s="13" t="s">
        <v>120</v>
      </c>
      <c r="E317" s="46"/>
      <c r="F317" s="44"/>
      <c r="G317" s="44"/>
      <c r="H317" s="44"/>
      <c r="I317" s="45"/>
      <c r="J317" s="44" t="s">
        <v>140</v>
      </c>
      <c r="K317" s="44"/>
      <c r="L317" s="45"/>
      <c r="M317" s="45"/>
      <c r="N317" s="45"/>
      <c r="O317" s="100"/>
      <c r="P317" s="53"/>
      <c r="Q317" s="61"/>
      <c r="R317" s="21" t="s">
        <v>140</v>
      </c>
      <c r="S317" s="21"/>
      <c r="T317" s="53"/>
      <c r="U317" s="66"/>
      <c r="V317" s="21"/>
      <c r="AD317" s="72"/>
      <c r="AI317" s="19" t="s">
        <v>140</v>
      </c>
    </row>
    <row r="318" spans="1:37" ht="20.149999999999999" customHeight="1" x14ac:dyDescent="0.2">
      <c r="A318" s="5" t="s">
        <v>115</v>
      </c>
      <c r="B318" s="6" t="s">
        <v>152</v>
      </c>
      <c r="C318" s="7" t="s">
        <v>121</v>
      </c>
      <c r="D318" s="84" t="s">
        <v>752</v>
      </c>
      <c r="E318" s="46"/>
      <c r="F318" s="44"/>
      <c r="G318" s="44"/>
      <c r="H318" s="44"/>
      <c r="I318" s="45"/>
      <c r="J318" s="44" t="s">
        <v>140</v>
      </c>
      <c r="K318" s="44"/>
      <c r="L318" s="45"/>
      <c r="M318" s="45"/>
      <c r="N318" s="45"/>
      <c r="O318" s="100"/>
      <c r="P318" s="53"/>
      <c r="Q318" s="61"/>
      <c r="R318" s="21" t="s">
        <v>140</v>
      </c>
      <c r="S318" s="21"/>
      <c r="T318" s="53"/>
      <c r="U318" s="66"/>
      <c r="V318" s="21"/>
      <c r="AA318" s="19" t="s">
        <v>140</v>
      </c>
      <c r="AD318" s="72"/>
    </row>
    <row r="319" spans="1:37" ht="20.149999999999999" customHeight="1" x14ac:dyDescent="0.2">
      <c r="A319" s="99" t="s">
        <v>115</v>
      </c>
      <c r="B319" s="98" t="s">
        <v>178</v>
      </c>
      <c r="C319" s="12"/>
      <c r="D319" s="91" t="s">
        <v>643</v>
      </c>
      <c r="E319" s="47"/>
      <c r="F319" s="44"/>
      <c r="G319" s="44"/>
      <c r="H319" s="44"/>
      <c r="I319" s="45"/>
      <c r="J319" s="44" t="s">
        <v>644</v>
      </c>
      <c r="K319" s="44"/>
      <c r="L319" s="45"/>
      <c r="M319" s="45"/>
      <c r="N319" s="45"/>
      <c r="O319" s="100"/>
      <c r="P319" s="53"/>
      <c r="Q319" s="61"/>
      <c r="R319" s="21" t="s">
        <v>644</v>
      </c>
      <c r="S319" s="21"/>
      <c r="T319" s="53"/>
      <c r="U319" s="66"/>
      <c r="V319" s="21"/>
      <c r="AD319" s="72"/>
      <c r="AI319" s="19" t="s">
        <v>644</v>
      </c>
    </row>
    <row r="320" spans="1:37" ht="20.149999999999999" customHeight="1" x14ac:dyDescent="0.2">
      <c r="A320" s="28">
        <f>COUNTIF(A315:A319,"鹿児島県")</f>
        <v>5</v>
      </c>
      <c r="B320" s="29">
        <f>COUNTIF(B315:B319,"＊")</f>
        <v>2</v>
      </c>
      <c r="C320" s="32"/>
      <c r="D320" s="34" t="s">
        <v>115</v>
      </c>
      <c r="E320" s="48">
        <f t="shared" ref="E320:T320" si="104">COUNTIF(E315:E319,"○")</f>
        <v>1</v>
      </c>
      <c r="F320" s="48">
        <f t="shared" si="104"/>
        <v>1</v>
      </c>
      <c r="G320" s="48">
        <f t="shared" si="104"/>
        <v>1</v>
      </c>
      <c r="H320" s="48">
        <f t="shared" si="104"/>
        <v>0</v>
      </c>
      <c r="I320" s="48">
        <f t="shared" si="104"/>
        <v>0</v>
      </c>
      <c r="J320" s="48">
        <f t="shared" si="104"/>
        <v>4</v>
      </c>
      <c r="K320" s="48">
        <f t="shared" si="104"/>
        <v>0</v>
      </c>
      <c r="L320" s="48">
        <f t="shared" si="104"/>
        <v>0</v>
      </c>
      <c r="M320" s="48">
        <f t="shared" si="104"/>
        <v>0</v>
      </c>
      <c r="N320" s="48">
        <f t="shared" si="104"/>
        <v>0</v>
      </c>
      <c r="O320" s="48">
        <f t="shared" si="104"/>
        <v>0</v>
      </c>
      <c r="P320" s="48">
        <f t="shared" si="104"/>
        <v>0</v>
      </c>
      <c r="Q320" s="48">
        <f t="shared" si="104"/>
        <v>1</v>
      </c>
      <c r="R320" s="48">
        <f t="shared" si="104"/>
        <v>4</v>
      </c>
      <c r="S320" s="48">
        <f t="shared" si="104"/>
        <v>0</v>
      </c>
      <c r="T320" s="48">
        <f t="shared" si="104"/>
        <v>0</v>
      </c>
      <c r="U320" s="68"/>
      <c r="V320" s="48">
        <f t="shared" ref="V320:AK320" si="105">COUNTIF(V315:V319,"○")</f>
        <v>0</v>
      </c>
      <c r="W320" s="48">
        <f t="shared" si="105"/>
        <v>1</v>
      </c>
      <c r="X320" s="48">
        <f t="shared" si="105"/>
        <v>0</v>
      </c>
      <c r="Y320" s="48">
        <f t="shared" si="105"/>
        <v>0</v>
      </c>
      <c r="Z320" s="48">
        <f t="shared" si="105"/>
        <v>0</v>
      </c>
      <c r="AA320" s="48">
        <f t="shared" si="105"/>
        <v>1</v>
      </c>
      <c r="AB320" s="48">
        <f t="shared" si="105"/>
        <v>0</v>
      </c>
      <c r="AC320" s="48">
        <f t="shared" si="105"/>
        <v>0</v>
      </c>
      <c r="AD320" s="48">
        <f t="shared" si="105"/>
        <v>0</v>
      </c>
      <c r="AE320" s="48">
        <f t="shared" si="105"/>
        <v>0</v>
      </c>
      <c r="AF320" s="48">
        <f t="shared" si="105"/>
        <v>0</v>
      </c>
      <c r="AG320" s="48">
        <f t="shared" si="105"/>
        <v>0</v>
      </c>
      <c r="AH320" s="48">
        <f t="shared" si="105"/>
        <v>1</v>
      </c>
      <c r="AI320" s="48">
        <f t="shared" si="105"/>
        <v>2</v>
      </c>
      <c r="AJ320" s="48">
        <f t="shared" si="105"/>
        <v>0</v>
      </c>
      <c r="AK320" s="48">
        <f t="shared" si="105"/>
        <v>0</v>
      </c>
    </row>
    <row r="321" spans="1:37" ht="20.149999999999999" customHeight="1" x14ac:dyDescent="0.2">
      <c r="A321" s="5" t="s">
        <v>122</v>
      </c>
      <c r="B321" s="6" t="s">
        <v>154</v>
      </c>
      <c r="C321" s="7" t="s">
        <v>123</v>
      </c>
      <c r="D321" s="8" t="s">
        <v>124</v>
      </c>
      <c r="E321" s="46"/>
      <c r="F321" s="44"/>
      <c r="G321" s="44"/>
      <c r="H321" s="44"/>
      <c r="I321" s="45"/>
      <c r="J321" s="44" t="s">
        <v>140</v>
      </c>
      <c r="K321" s="44"/>
      <c r="L321" s="45"/>
      <c r="M321" s="45"/>
      <c r="N321" s="45"/>
      <c r="O321" s="100"/>
      <c r="P321" s="53"/>
      <c r="Q321" s="61" t="s">
        <v>140</v>
      </c>
      <c r="R321" s="21"/>
      <c r="S321" s="21"/>
      <c r="T321" s="53"/>
      <c r="U321" s="66"/>
      <c r="V321" s="21"/>
      <c r="Z321" s="19" t="s">
        <v>140</v>
      </c>
      <c r="AD321" s="72"/>
    </row>
    <row r="322" spans="1:37" ht="20.149999999999999" customHeight="1" x14ac:dyDescent="0.2">
      <c r="A322" s="5" t="s">
        <v>122</v>
      </c>
      <c r="B322" s="6" t="s">
        <v>219</v>
      </c>
      <c r="C322" s="7" t="s">
        <v>125</v>
      </c>
      <c r="D322" s="84" t="s">
        <v>753</v>
      </c>
      <c r="E322" s="46" t="s">
        <v>140</v>
      </c>
      <c r="F322" s="46" t="s">
        <v>140</v>
      </c>
      <c r="G322" s="46" t="s">
        <v>140</v>
      </c>
      <c r="H322" s="44"/>
      <c r="I322" s="45"/>
      <c r="J322" s="44"/>
      <c r="K322" s="44"/>
      <c r="L322" s="45"/>
      <c r="M322" s="45"/>
      <c r="N322" s="45"/>
      <c r="O322" s="100"/>
      <c r="P322" s="53"/>
      <c r="Q322" s="61"/>
      <c r="R322" s="21" t="s">
        <v>719</v>
      </c>
      <c r="S322" s="21"/>
      <c r="T322" s="21"/>
      <c r="U322" s="66"/>
      <c r="V322" s="21"/>
      <c r="W322" s="19" t="s">
        <v>516</v>
      </c>
      <c r="AD322" s="72"/>
    </row>
    <row r="323" spans="1:37" ht="20.149999999999999" customHeight="1" x14ac:dyDescent="0.2">
      <c r="A323" s="5" t="s">
        <v>122</v>
      </c>
      <c r="B323" s="6" t="s">
        <v>152</v>
      </c>
      <c r="C323" s="7" t="s">
        <v>126</v>
      </c>
      <c r="D323" s="8" t="s">
        <v>127</v>
      </c>
      <c r="E323" s="46" t="s">
        <v>140</v>
      </c>
      <c r="F323" s="44" t="s">
        <v>774</v>
      </c>
      <c r="G323" s="46"/>
      <c r="H323" s="44"/>
      <c r="I323" s="45"/>
      <c r="J323" s="44"/>
      <c r="K323" s="44"/>
      <c r="L323" s="45"/>
      <c r="M323" s="45"/>
      <c r="N323" s="45"/>
      <c r="O323" s="100"/>
      <c r="P323" s="53"/>
      <c r="Q323" s="61"/>
      <c r="R323" s="21" t="s">
        <v>140</v>
      </c>
      <c r="S323" s="21"/>
      <c r="T323" s="53"/>
      <c r="U323" s="66"/>
      <c r="V323" s="21"/>
      <c r="W323" s="19" t="s">
        <v>140</v>
      </c>
      <c r="AD323" s="72"/>
    </row>
    <row r="324" spans="1:37" ht="20.149999999999999" customHeight="1" x14ac:dyDescent="0.2">
      <c r="A324" s="10" t="s">
        <v>122</v>
      </c>
      <c r="B324" s="11" t="s">
        <v>178</v>
      </c>
      <c r="C324" s="12" t="s">
        <v>128</v>
      </c>
      <c r="D324" s="13" t="s">
        <v>129</v>
      </c>
      <c r="E324" s="47"/>
      <c r="F324" s="44"/>
      <c r="G324" s="44"/>
      <c r="H324" s="44"/>
      <c r="I324" s="45"/>
      <c r="J324" s="44" t="s">
        <v>140</v>
      </c>
      <c r="K324" s="44"/>
      <c r="L324" s="45"/>
      <c r="M324" s="45"/>
      <c r="N324" s="45"/>
      <c r="O324" s="100"/>
      <c r="P324" s="53"/>
      <c r="Q324" s="61" t="s">
        <v>140</v>
      </c>
      <c r="R324" s="21"/>
      <c r="S324" s="21"/>
      <c r="T324" s="53"/>
      <c r="U324" s="66"/>
      <c r="V324" s="21"/>
      <c r="AD324" s="72"/>
      <c r="AH324" s="19" t="s">
        <v>140</v>
      </c>
    </row>
    <row r="325" spans="1:37" ht="20.149999999999999" customHeight="1" x14ac:dyDescent="0.2">
      <c r="A325" s="5" t="s">
        <v>122</v>
      </c>
      <c r="B325" s="95" t="s">
        <v>78</v>
      </c>
      <c r="C325" s="7" t="s">
        <v>504</v>
      </c>
      <c r="D325" s="8" t="s">
        <v>505</v>
      </c>
      <c r="E325" s="46" t="s">
        <v>474</v>
      </c>
      <c r="F325" s="46" t="s">
        <v>474</v>
      </c>
      <c r="G325" s="44" t="s">
        <v>634</v>
      </c>
      <c r="H325" s="44"/>
      <c r="I325" s="45"/>
      <c r="J325" s="44"/>
      <c r="K325" s="44"/>
      <c r="L325" s="45"/>
      <c r="M325" s="45"/>
      <c r="N325" s="45"/>
      <c r="O325" s="100"/>
      <c r="P325" s="53"/>
      <c r="Q325" s="61"/>
      <c r="R325" s="21" t="s">
        <v>140</v>
      </c>
      <c r="S325" s="21"/>
      <c r="T325" s="53"/>
      <c r="U325" s="66"/>
      <c r="V325" s="21"/>
      <c r="W325" s="19" t="s">
        <v>140</v>
      </c>
      <c r="AD325" s="72"/>
    </row>
    <row r="326" spans="1:37" ht="20.149999999999999" customHeight="1" x14ac:dyDescent="0.2">
      <c r="A326" s="28">
        <f>COUNTIF(A321:A325,"沖縄県")</f>
        <v>5</v>
      </c>
      <c r="B326" s="29">
        <f>COUNTIF(B321:B325,"＊")</f>
        <v>4</v>
      </c>
      <c r="C326" s="32"/>
      <c r="D326" s="34" t="s">
        <v>506</v>
      </c>
      <c r="E326" s="48">
        <f t="shared" ref="E326:J326" si="106">COUNTIF(E321:E325,"○")</f>
        <v>3</v>
      </c>
      <c r="F326" s="48">
        <f t="shared" si="106"/>
        <v>3</v>
      </c>
      <c r="G326" s="48">
        <f t="shared" si="106"/>
        <v>2</v>
      </c>
      <c r="H326" s="48">
        <f t="shared" si="106"/>
        <v>0</v>
      </c>
      <c r="I326" s="48">
        <f t="shared" si="106"/>
        <v>0</v>
      </c>
      <c r="J326" s="48">
        <f t="shared" si="106"/>
        <v>2</v>
      </c>
      <c r="K326" s="48">
        <f t="shared" ref="K326:V326" si="107">COUNTIF(K321:K325,"○")</f>
        <v>0</v>
      </c>
      <c r="L326" s="48">
        <f>COUNTIF(L321:L325,"○")</f>
        <v>0</v>
      </c>
      <c r="M326" s="48">
        <f>COUNTIF(M321:M325,"○")</f>
        <v>0</v>
      </c>
      <c r="N326" s="48">
        <f>COUNTIF(N321:N325,"○")</f>
        <v>0</v>
      </c>
      <c r="O326" s="54"/>
      <c r="P326" s="54">
        <f t="shared" si="107"/>
        <v>0</v>
      </c>
      <c r="Q326" s="58">
        <f t="shared" si="107"/>
        <v>2</v>
      </c>
      <c r="R326" s="48">
        <f t="shared" si="107"/>
        <v>3</v>
      </c>
      <c r="S326" s="48">
        <f t="shared" si="107"/>
        <v>0</v>
      </c>
      <c r="T326" s="54">
        <f t="shared" si="107"/>
        <v>0</v>
      </c>
      <c r="U326" s="68"/>
      <c r="V326" s="48">
        <f t="shared" si="107"/>
        <v>0</v>
      </c>
      <c r="W326" s="48">
        <f t="shared" ref="W326:AK326" si="108">COUNTIF(W321:W325,"○")</f>
        <v>3</v>
      </c>
      <c r="X326" s="48">
        <f t="shared" si="108"/>
        <v>0</v>
      </c>
      <c r="Y326" s="48">
        <f t="shared" si="108"/>
        <v>0</v>
      </c>
      <c r="Z326" s="48">
        <f t="shared" si="108"/>
        <v>1</v>
      </c>
      <c r="AA326" s="48">
        <f t="shared" si="108"/>
        <v>0</v>
      </c>
      <c r="AB326" s="48">
        <f t="shared" si="108"/>
        <v>0</v>
      </c>
      <c r="AC326" s="54">
        <f t="shared" si="108"/>
        <v>0</v>
      </c>
      <c r="AD326" s="73">
        <f t="shared" si="108"/>
        <v>0</v>
      </c>
      <c r="AE326" s="48">
        <f t="shared" si="108"/>
        <v>0</v>
      </c>
      <c r="AF326" s="48">
        <f t="shared" si="108"/>
        <v>0</v>
      </c>
      <c r="AG326" s="48">
        <f t="shared" si="108"/>
        <v>0</v>
      </c>
      <c r="AH326" s="48">
        <f t="shared" si="108"/>
        <v>1</v>
      </c>
      <c r="AI326" s="48">
        <f t="shared" si="108"/>
        <v>0</v>
      </c>
      <c r="AJ326" s="48">
        <f t="shared" si="108"/>
        <v>0</v>
      </c>
      <c r="AK326" s="48">
        <f t="shared" si="108"/>
        <v>0</v>
      </c>
    </row>
    <row r="327" spans="1:37" ht="20.149999999999999" customHeight="1" x14ac:dyDescent="0.2">
      <c r="A327" s="49">
        <f>A326+A320+A314+A307+A299+A293+A288+A283</f>
        <v>49</v>
      </c>
      <c r="B327" s="49">
        <f>B326+B320+B314+B307+B299+B293+B288+B283</f>
        <v>30</v>
      </c>
      <c r="C327" s="51"/>
      <c r="D327" s="37" t="s">
        <v>130</v>
      </c>
      <c r="E327" s="49">
        <f t="shared" ref="E327:T327" si="109">E326+E320+E314+E307+E299+E293+E288+E283</f>
        <v>15</v>
      </c>
      <c r="F327" s="49">
        <f t="shared" si="109"/>
        <v>13</v>
      </c>
      <c r="G327" s="49">
        <f t="shared" si="109"/>
        <v>5</v>
      </c>
      <c r="H327" s="49">
        <f t="shared" si="109"/>
        <v>5</v>
      </c>
      <c r="I327" s="49">
        <f t="shared" si="109"/>
        <v>0</v>
      </c>
      <c r="J327" s="49">
        <f t="shared" si="109"/>
        <v>33</v>
      </c>
      <c r="K327" s="49">
        <f t="shared" si="109"/>
        <v>1</v>
      </c>
      <c r="L327" s="49">
        <f t="shared" si="109"/>
        <v>1</v>
      </c>
      <c r="M327" s="49">
        <f t="shared" si="109"/>
        <v>0</v>
      </c>
      <c r="N327" s="49">
        <f t="shared" si="109"/>
        <v>0</v>
      </c>
      <c r="O327" s="49">
        <f t="shared" si="109"/>
        <v>0</v>
      </c>
      <c r="P327" s="55">
        <f t="shared" si="109"/>
        <v>0</v>
      </c>
      <c r="Q327" s="59">
        <f t="shared" si="109"/>
        <v>7</v>
      </c>
      <c r="R327" s="49">
        <f t="shared" si="109"/>
        <v>42</v>
      </c>
      <c r="S327" s="49">
        <f t="shared" si="109"/>
        <v>0</v>
      </c>
      <c r="T327" s="55">
        <f t="shared" si="109"/>
        <v>0</v>
      </c>
      <c r="U327" s="69"/>
      <c r="V327" s="49">
        <f t="shared" ref="V327:AK327" si="110">V326+V320+V314+V307+V299+V293+V288+V283</f>
        <v>0</v>
      </c>
      <c r="W327" s="49">
        <f t="shared" si="110"/>
        <v>15</v>
      </c>
      <c r="X327" s="49">
        <f t="shared" si="110"/>
        <v>0</v>
      </c>
      <c r="Y327" s="49">
        <f t="shared" si="110"/>
        <v>0</v>
      </c>
      <c r="Z327" s="49">
        <f t="shared" si="110"/>
        <v>1</v>
      </c>
      <c r="AA327" s="49">
        <f t="shared" si="110"/>
        <v>14</v>
      </c>
      <c r="AB327" s="49">
        <f t="shared" si="110"/>
        <v>0</v>
      </c>
      <c r="AC327" s="55">
        <f t="shared" si="110"/>
        <v>0</v>
      </c>
      <c r="AD327" s="74">
        <f t="shared" si="110"/>
        <v>0</v>
      </c>
      <c r="AE327" s="49">
        <f t="shared" si="110"/>
        <v>0</v>
      </c>
      <c r="AF327" s="49">
        <f t="shared" si="110"/>
        <v>0</v>
      </c>
      <c r="AG327" s="49">
        <f t="shared" si="110"/>
        <v>0</v>
      </c>
      <c r="AH327" s="49">
        <f t="shared" si="110"/>
        <v>6</v>
      </c>
      <c r="AI327" s="49">
        <f t="shared" si="110"/>
        <v>12</v>
      </c>
      <c r="AJ327" s="49">
        <f t="shared" si="110"/>
        <v>0</v>
      </c>
      <c r="AK327" s="49">
        <f t="shared" si="110"/>
        <v>1</v>
      </c>
    </row>
    <row r="328" spans="1:37" x14ac:dyDescent="0.2">
      <c r="A328" s="5"/>
      <c r="B328" s="6"/>
      <c r="C328" s="7"/>
      <c r="D328" s="8"/>
      <c r="E328" s="23"/>
      <c r="F328" s="21"/>
      <c r="G328" s="21"/>
      <c r="H328" s="21"/>
      <c r="I328" s="22"/>
      <c r="J328" s="21"/>
      <c r="K328" s="21"/>
      <c r="L328" s="22"/>
      <c r="M328" s="22"/>
      <c r="N328" s="22"/>
      <c r="O328" s="53"/>
      <c r="P328" s="53"/>
      <c r="Q328" s="61"/>
      <c r="R328" s="21"/>
      <c r="S328" s="21"/>
      <c r="T328" s="53"/>
      <c r="U328" s="66"/>
      <c r="AD328" s="72"/>
    </row>
    <row r="329" spans="1:37" ht="14" x14ac:dyDescent="0.2">
      <c r="A329" s="52">
        <f>A327+A269+A198+A161+A124+A57+A20</f>
        <v>272</v>
      </c>
      <c r="B329" s="52">
        <f>B327+B269+B198+B161+B124+B57+B20</f>
        <v>204</v>
      </c>
      <c r="C329" s="17"/>
      <c r="D329" s="18" t="s">
        <v>131</v>
      </c>
      <c r="E329" s="52">
        <f t="shared" ref="E329:T329" si="111">E327+E269+E198+E161+E124+E57+E20</f>
        <v>143</v>
      </c>
      <c r="F329" s="52">
        <f t="shared" si="111"/>
        <v>126</v>
      </c>
      <c r="G329" s="52">
        <f t="shared" si="111"/>
        <v>52</v>
      </c>
      <c r="H329" s="52">
        <f t="shared" si="111"/>
        <v>7</v>
      </c>
      <c r="I329" s="52">
        <f t="shared" si="111"/>
        <v>2</v>
      </c>
      <c r="J329" s="52">
        <f t="shared" si="111"/>
        <v>111</v>
      </c>
      <c r="K329" s="52">
        <f t="shared" si="111"/>
        <v>7</v>
      </c>
      <c r="L329" s="52">
        <f t="shared" si="111"/>
        <v>6</v>
      </c>
      <c r="M329" s="52">
        <f t="shared" si="111"/>
        <v>1</v>
      </c>
      <c r="N329" s="52">
        <f t="shared" si="111"/>
        <v>2</v>
      </c>
      <c r="O329" s="52">
        <f t="shared" si="111"/>
        <v>1</v>
      </c>
      <c r="P329" s="57">
        <f t="shared" si="111"/>
        <v>2</v>
      </c>
      <c r="Q329" s="60">
        <f t="shared" si="111"/>
        <v>40</v>
      </c>
      <c r="R329" s="52">
        <f t="shared" si="111"/>
        <v>221</v>
      </c>
      <c r="S329" s="52">
        <f t="shared" si="111"/>
        <v>3</v>
      </c>
      <c r="T329" s="57">
        <f t="shared" si="111"/>
        <v>2</v>
      </c>
      <c r="U329" s="70"/>
      <c r="V329" s="52">
        <f t="shared" ref="V329:AK329" si="112">V327+V269+V198+V161+V124+V57+V20</f>
        <v>1</v>
      </c>
      <c r="W329" s="52">
        <f t="shared" si="112"/>
        <v>131</v>
      </c>
      <c r="X329" s="52">
        <f t="shared" si="112"/>
        <v>1</v>
      </c>
      <c r="Y329" s="52">
        <f t="shared" si="112"/>
        <v>1</v>
      </c>
      <c r="Z329" s="52">
        <f t="shared" si="112"/>
        <v>11</v>
      </c>
      <c r="AA329" s="52">
        <f t="shared" si="112"/>
        <v>53</v>
      </c>
      <c r="AB329" s="52">
        <f t="shared" si="112"/>
        <v>0</v>
      </c>
      <c r="AC329" s="52">
        <f t="shared" si="112"/>
        <v>6</v>
      </c>
      <c r="AD329" s="52">
        <f t="shared" si="112"/>
        <v>1</v>
      </c>
      <c r="AE329" s="52">
        <f t="shared" si="112"/>
        <v>10</v>
      </c>
      <c r="AF329" s="52">
        <f t="shared" si="112"/>
        <v>0</v>
      </c>
      <c r="AG329" s="52">
        <f t="shared" si="112"/>
        <v>0</v>
      </c>
      <c r="AH329" s="52">
        <f t="shared" si="112"/>
        <v>25</v>
      </c>
      <c r="AI329" s="52">
        <f t="shared" si="112"/>
        <v>22</v>
      </c>
      <c r="AJ329" s="52">
        <f t="shared" si="112"/>
        <v>1</v>
      </c>
      <c r="AK329" s="52">
        <f t="shared" si="112"/>
        <v>3</v>
      </c>
    </row>
  </sheetData>
  <mergeCells count="13">
    <mergeCell ref="AD1:AK1"/>
    <mergeCell ref="T1:T2"/>
    <mergeCell ref="P1:P2"/>
    <mergeCell ref="Q1:Q2"/>
    <mergeCell ref="R1:R2"/>
    <mergeCell ref="S1:S2"/>
    <mergeCell ref="J1:J2"/>
    <mergeCell ref="E1:H1"/>
    <mergeCell ref="I1:I2"/>
    <mergeCell ref="K1:K2"/>
    <mergeCell ref="V1:AC1"/>
    <mergeCell ref="L1:N1"/>
    <mergeCell ref="O1:O2"/>
  </mergeCells>
  <phoneticPr fontId="2"/>
  <dataValidations count="2">
    <dataValidation imeMode="on" allowBlank="1" showInputMessage="1" showErrorMessage="1" sqref="B3:E3 B324:B329 F162:G162 F159 F157 F155 F153:H153 F147:F149 F136:F140 F151:G151 I208 F209 F221 G233 F206:G207 L208:N208 F187:G187 F193:G195 F203:G203 F173:H173 F174 F177:G180 G181:G184 F182 F171:F172 F168:H169 F167:G167 G165 G172:H172 F235 F241:G241 F240:H240 F273:H273 F253:F254 F257:G257 F260:G260 F266:G267 F268:F270 F275:G275 F276:H276 F283:F284 H295 F296:G296 F304:G304 G306 F310:H310 F315:G315 B323:C323 F325 G323 F322:G322 E4:E18 F27:AK27 F73:AK73 F20:I20 E19:I19 F84:AK84 G268:AK269 F132:AK132 F45:AK45 J19:AK20 F92:AK92 F255:AK255 F259:AK259 F265:AK265 F293:AK293 F299:AK299 F314:AK314 F320:AK320 F307:AK307 F326:AK327 G283:AK283 F288:AK288 F251:AK251 F245:AK245 F227:AK227 F232:AK232 F329:AK329 F224:AK224 F234:AK234 F205:AK205 F202:AK202 E192:AK192 F197:AK198 F175:AK175 F160:AK161 F156:AK156 F166:AK166 F154:AK154 G124:AK124 G140:AK140 G149:AK149 J109 O109 F61:AK61 F68:AK68 F56:AK57 F51:AK51 F36:AK36 J271 O271 F144:AK144 F217:AK217 F239:AK239 F248:G248 H290 F145:G145 F218:G220 F229:AK229 E193:E225 E124:E191 E20:E121 F112:F124 D4:D244 E227:E244 F43:AK43 D245:E329 A3:A329 B4:B322" xr:uid="{00000000-0002-0000-0000-000000000000}"/>
    <dataValidation imeMode="off" allowBlank="1" showInputMessage="1" showErrorMessage="1" sqref="C324:C329 A328 A66 A61 A56 A51 A45 A4:A19 A162:A197 A21:A43 A68:A160 A199:A268 A270:A326 C4:C322" xr:uid="{00000000-0002-0000-0000-000001000000}"/>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4"/>
  <sheetViews>
    <sheetView tabSelected="1" zoomScaleNormal="100" zoomScaleSheetLayoutView="100" workbookViewId="0">
      <pane xSplit="1" ySplit="5" topLeftCell="B6" activePane="bottomRight" state="frozen"/>
      <selection pane="topRight" activeCell="B1" sqref="B1"/>
      <selection pane="bottomLeft" activeCell="A6" sqref="A6"/>
      <selection pane="bottomRight" activeCell="Q2" sqref="Q2:S2"/>
    </sheetView>
  </sheetViews>
  <sheetFormatPr defaultColWidth="9" defaultRowHeight="12" customHeight="1" x14ac:dyDescent="0.2"/>
  <cols>
    <col min="1" max="1" width="3.08984375" style="106" customWidth="1"/>
    <col min="2" max="2" width="6.08984375" style="106" customWidth="1"/>
    <col min="3" max="3" width="5" style="106" customWidth="1"/>
    <col min="4" max="19" width="4.6328125" style="106" customWidth="1"/>
    <col min="20" max="20" width="14.36328125" style="106" bestFit="1" customWidth="1"/>
    <col min="21" max="16384" width="9" style="106"/>
  </cols>
  <sheetData>
    <row r="1" spans="1:19" ht="27.75" customHeight="1" x14ac:dyDescent="0.2">
      <c r="A1" s="217" t="s">
        <v>767</v>
      </c>
      <c r="B1" s="217"/>
      <c r="C1" s="217"/>
      <c r="D1" s="217"/>
      <c r="E1" s="217"/>
      <c r="F1" s="217"/>
      <c r="G1" s="217"/>
      <c r="H1" s="217"/>
      <c r="I1" s="217"/>
      <c r="J1" s="217"/>
      <c r="K1" s="217"/>
      <c r="L1" s="217"/>
      <c r="M1" s="217"/>
      <c r="N1" s="217"/>
      <c r="O1" s="217"/>
      <c r="P1" s="217"/>
      <c r="Q1" s="217"/>
      <c r="R1" s="217"/>
      <c r="S1" s="217"/>
    </row>
    <row r="2" spans="1:19" ht="18" customHeight="1" x14ac:dyDescent="0.2">
      <c r="Q2" s="206" t="s">
        <v>829</v>
      </c>
      <c r="R2" s="206"/>
      <c r="S2" s="206"/>
    </row>
    <row r="3" spans="1:19" ht="15" customHeight="1" x14ac:dyDescent="0.2">
      <c r="A3" s="221" t="s">
        <v>517</v>
      </c>
      <c r="B3" s="219" t="s">
        <v>147</v>
      </c>
      <c r="C3" s="203" t="s">
        <v>518</v>
      </c>
      <c r="D3" s="203" t="s">
        <v>519</v>
      </c>
      <c r="E3" s="203"/>
      <c r="F3" s="203"/>
      <c r="G3" s="203"/>
      <c r="H3" s="203"/>
      <c r="I3" s="203"/>
      <c r="J3" s="203"/>
      <c r="K3" s="203"/>
      <c r="L3" s="203"/>
      <c r="M3" s="203"/>
      <c r="N3" s="203"/>
      <c r="O3" s="203"/>
      <c r="P3" s="203" t="s">
        <v>768</v>
      </c>
      <c r="Q3" s="203"/>
      <c r="R3" s="203"/>
      <c r="S3" s="204"/>
    </row>
    <row r="4" spans="1:19" ht="15" customHeight="1" x14ac:dyDescent="0.2">
      <c r="A4" s="222"/>
      <c r="B4" s="220"/>
      <c r="C4" s="205"/>
      <c r="D4" s="207" t="s">
        <v>136</v>
      </c>
      <c r="E4" s="211" t="s">
        <v>698</v>
      </c>
      <c r="F4" s="211"/>
      <c r="G4" s="211"/>
      <c r="H4" s="207" t="s">
        <v>138</v>
      </c>
      <c r="I4" s="207" t="s">
        <v>139</v>
      </c>
      <c r="J4" s="207" t="s">
        <v>510</v>
      </c>
      <c r="K4" s="224" t="s">
        <v>699</v>
      </c>
      <c r="L4" s="224"/>
      <c r="M4" s="224"/>
      <c r="N4" s="207" t="s">
        <v>649</v>
      </c>
      <c r="O4" s="215" t="s">
        <v>511</v>
      </c>
      <c r="P4" s="205" t="s">
        <v>512</v>
      </c>
      <c r="Q4" s="215" t="s">
        <v>529</v>
      </c>
      <c r="R4" s="215" t="s">
        <v>513</v>
      </c>
      <c r="S4" s="214" t="s">
        <v>514</v>
      </c>
    </row>
    <row r="5" spans="1:19" ht="18.75" customHeight="1" x14ac:dyDescent="0.2">
      <c r="A5" s="222"/>
      <c r="B5" s="220"/>
      <c r="C5" s="205"/>
      <c r="D5" s="207"/>
      <c r="E5" s="114" t="s">
        <v>133</v>
      </c>
      <c r="F5" s="114" t="s">
        <v>134</v>
      </c>
      <c r="G5" s="114" t="s">
        <v>135</v>
      </c>
      <c r="H5" s="207"/>
      <c r="I5" s="207"/>
      <c r="J5" s="207"/>
      <c r="K5" s="114" t="s">
        <v>626</v>
      </c>
      <c r="L5" s="115" t="s">
        <v>627</v>
      </c>
      <c r="M5" s="114" t="s">
        <v>625</v>
      </c>
      <c r="N5" s="207"/>
      <c r="O5" s="215"/>
      <c r="P5" s="205"/>
      <c r="Q5" s="215"/>
      <c r="R5" s="215"/>
      <c r="S5" s="214"/>
    </row>
    <row r="6" spans="1:19" s="108" customFormat="1" ht="5.25" customHeight="1" x14ac:dyDescent="0.2">
      <c r="A6" s="223" t="s">
        <v>151</v>
      </c>
      <c r="B6" s="122"/>
      <c r="C6" s="109"/>
      <c r="D6" s="123"/>
      <c r="E6" s="124"/>
      <c r="F6" s="124"/>
      <c r="G6" s="124"/>
      <c r="H6" s="123"/>
      <c r="I6" s="123"/>
      <c r="J6" s="123"/>
      <c r="K6" s="124"/>
      <c r="L6" s="125"/>
      <c r="M6" s="124"/>
      <c r="N6" s="123"/>
      <c r="O6" s="126"/>
      <c r="P6" s="109"/>
      <c r="Q6" s="126"/>
      <c r="R6" s="126"/>
      <c r="S6" s="127"/>
    </row>
    <row r="7" spans="1:19" ht="12" customHeight="1" x14ac:dyDescent="0.2">
      <c r="A7" s="223"/>
      <c r="B7" s="109" t="s">
        <v>151</v>
      </c>
      <c r="C7" s="110">
        <f>D7+H7+M7+J7+I7+O7+N7</f>
        <v>15</v>
      </c>
      <c r="D7" s="110">
        <f>統計カウント資料!E19</f>
        <v>10</v>
      </c>
      <c r="E7" s="110">
        <f>統計カウント資料!F19</f>
        <v>10</v>
      </c>
      <c r="F7" s="110">
        <f>統計カウント資料!G19</f>
        <v>0</v>
      </c>
      <c r="G7" s="110">
        <f>統計カウント資料!H19</f>
        <v>0</v>
      </c>
      <c r="H7" s="110">
        <f>統計カウント資料!I19</f>
        <v>0</v>
      </c>
      <c r="I7" s="110">
        <f>統計カウント資料!J19</f>
        <v>5</v>
      </c>
      <c r="J7" s="110">
        <f>統計カウント資料!K19</f>
        <v>0</v>
      </c>
      <c r="K7" s="110">
        <f>統計カウント資料!L19</f>
        <v>0</v>
      </c>
      <c r="L7" s="110">
        <f>統計カウント資料!M19</f>
        <v>0</v>
      </c>
      <c r="M7" s="110">
        <f>統計カウント資料!N19</f>
        <v>0</v>
      </c>
      <c r="N7" s="110">
        <f>統計カウント資料!O19</f>
        <v>0</v>
      </c>
      <c r="O7" s="110">
        <f>統計カウント資料!P19</f>
        <v>0</v>
      </c>
      <c r="P7" s="110">
        <f>統計カウント資料!Q19</f>
        <v>2</v>
      </c>
      <c r="Q7" s="110">
        <f>統計カウント資料!R19</f>
        <v>13</v>
      </c>
      <c r="R7" s="110">
        <f>統計カウント資料!S19</f>
        <v>0</v>
      </c>
      <c r="S7" s="111">
        <f>統計カウント資料!T19</f>
        <v>0</v>
      </c>
    </row>
    <row r="8" spans="1:19" ht="12" customHeight="1" x14ac:dyDescent="0.2">
      <c r="A8" s="223"/>
      <c r="B8" s="109" t="s">
        <v>520</v>
      </c>
      <c r="C8" s="110">
        <f>D8+H8+M8+J8+I8+O8+N8</f>
        <v>15</v>
      </c>
      <c r="D8" s="110">
        <f>統計カウント資料!E20</f>
        <v>10</v>
      </c>
      <c r="E8" s="110">
        <f>統計カウント資料!F20</f>
        <v>10</v>
      </c>
      <c r="F8" s="110">
        <f>統計カウント資料!G20</f>
        <v>0</v>
      </c>
      <c r="G8" s="110">
        <f>統計カウント資料!H20</f>
        <v>0</v>
      </c>
      <c r="H8" s="110">
        <f>統計カウント資料!I20</f>
        <v>0</v>
      </c>
      <c r="I8" s="110">
        <f>統計カウント資料!J20</f>
        <v>5</v>
      </c>
      <c r="J8" s="110">
        <f>統計カウント資料!K20</f>
        <v>0</v>
      </c>
      <c r="K8" s="110">
        <f>統計カウント資料!L20</f>
        <v>0</v>
      </c>
      <c r="L8" s="110">
        <f>統計カウント資料!M20</f>
        <v>0</v>
      </c>
      <c r="M8" s="110">
        <f>統計カウント資料!N20</f>
        <v>0</v>
      </c>
      <c r="N8" s="110">
        <f>統計カウント資料!O20</f>
        <v>0</v>
      </c>
      <c r="O8" s="110">
        <f>統計カウント資料!P20</f>
        <v>0</v>
      </c>
      <c r="P8" s="110">
        <f>統計カウント資料!Q20</f>
        <v>2</v>
      </c>
      <c r="Q8" s="110">
        <f>統計カウント資料!R20</f>
        <v>13</v>
      </c>
      <c r="R8" s="110">
        <f>統計カウント資料!S20</f>
        <v>0</v>
      </c>
      <c r="S8" s="111">
        <f>統計カウント資料!T20</f>
        <v>0</v>
      </c>
    </row>
    <row r="9" spans="1:19" ht="12" customHeight="1" x14ac:dyDescent="0.2">
      <c r="A9" s="209" t="s">
        <v>525</v>
      </c>
      <c r="B9" s="116" t="s">
        <v>651</v>
      </c>
      <c r="C9" s="117">
        <f>D9+H9+J9+I9+O9+N9</f>
        <v>6</v>
      </c>
      <c r="D9" s="117">
        <f>統計カウント資料!E27</f>
        <v>0</v>
      </c>
      <c r="E9" s="117">
        <f>統計カウント資料!F27</f>
        <v>0</v>
      </c>
      <c r="F9" s="117">
        <f>統計カウント資料!G27</f>
        <v>0</v>
      </c>
      <c r="G9" s="117">
        <f>統計カウント資料!H27</f>
        <v>0</v>
      </c>
      <c r="H9" s="117">
        <f>統計カウント資料!I27</f>
        <v>0</v>
      </c>
      <c r="I9" s="117">
        <f>統計カウント資料!J27</f>
        <v>5</v>
      </c>
      <c r="J9" s="117">
        <f>統計カウント資料!K27</f>
        <v>1</v>
      </c>
      <c r="K9" s="117">
        <f>統計カウント資料!L27</f>
        <v>0</v>
      </c>
      <c r="L9" s="117">
        <f>統計カウント資料!M27</f>
        <v>0</v>
      </c>
      <c r="M9" s="117">
        <f>統計カウント資料!N27</f>
        <v>1</v>
      </c>
      <c r="N9" s="117">
        <f>統計カウント資料!O27</f>
        <v>0</v>
      </c>
      <c r="O9" s="117">
        <f>統計カウント資料!P27</f>
        <v>0</v>
      </c>
      <c r="P9" s="117">
        <f>統計カウント資料!Q27</f>
        <v>1</v>
      </c>
      <c r="Q9" s="117">
        <f>統計カウント資料!R27</f>
        <v>5</v>
      </c>
      <c r="R9" s="117">
        <f>統計カウント資料!S27</f>
        <v>0</v>
      </c>
      <c r="S9" s="118">
        <f>統計カウント資料!T27</f>
        <v>0</v>
      </c>
    </row>
    <row r="10" spans="1:19" ht="12" customHeight="1" x14ac:dyDescent="0.2">
      <c r="A10" s="208"/>
      <c r="B10" s="109" t="s">
        <v>652</v>
      </c>
      <c r="C10" s="110">
        <f>D10+H10+M10+J10+I10+O10+N10</f>
        <v>8</v>
      </c>
      <c r="D10" s="110">
        <f>統計カウント資料!E36</f>
        <v>2</v>
      </c>
      <c r="E10" s="110">
        <f>統計カウント資料!F36</f>
        <v>2</v>
      </c>
      <c r="F10" s="110">
        <f>統計カウント資料!G36</f>
        <v>0</v>
      </c>
      <c r="G10" s="110">
        <f>統計カウント資料!H36</f>
        <v>0</v>
      </c>
      <c r="H10" s="110">
        <f>統計カウント資料!I36</f>
        <v>0</v>
      </c>
      <c r="I10" s="110">
        <f>統計カウント資料!J36</f>
        <v>6</v>
      </c>
      <c r="J10" s="110">
        <f>統計カウント資料!K36</f>
        <v>0</v>
      </c>
      <c r="K10" s="110">
        <f>統計カウント資料!L36</f>
        <v>0</v>
      </c>
      <c r="L10" s="110">
        <f>統計カウント資料!M36</f>
        <v>0</v>
      </c>
      <c r="M10" s="110">
        <f>統計カウント資料!N36</f>
        <v>0</v>
      </c>
      <c r="N10" s="110">
        <f>統計カウント資料!O36</f>
        <v>0</v>
      </c>
      <c r="O10" s="110">
        <f>統計カウント資料!P36</f>
        <v>0</v>
      </c>
      <c r="P10" s="110">
        <f>統計カウント資料!Q36</f>
        <v>3</v>
      </c>
      <c r="Q10" s="110">
        <f>統計カウント資料!R36</f>
        <v>5</v>
      </c>
      <c r="R10" s="110">
        <f>統計カウント資料!S36</f>
        <v>0</v>
      </c>
      <c r="S10" s="111">
        <f>統計カウント資料!T36</f>
        <v>0</v>
      </c>
    </row>
    <row r="11" spans="1:19" ht="12" customHeight="1" x14ac:dyDescent="0.2">
      <c r="A11" s="208"/>
      <c r="B11" s="109" t="s">
        <v>653</v>
      </c>
      <c r="C11" s="110">
        <f>D11+H11+M11+L11+I11+O11+N11</f>
        <v>5</v>
      </c>
      <c r="D11" s="110">
        <f>統計カウント資料!E43</f>
        <v>3</v>
      </c>
      <c r="E11" s="110">
        <f>統計カウント資料!F43</f>
        <v>3</v>
      </c>
      <c r="F11" s="110">
        <f>統計カウント資料!G43</f>
        <v>1</v>
      </c>
      <c r="G11" s="110">
        <f>統計カウント資料!H43</f>
        <v>0</v>
      </c>
      <c r="H11" s="110">
        <f>統計カウント資料!I43</f>
        <v>0</v>
      </c>
      <c r="I11" s="110">
        <f>統計カウント資料!J43</f>
        <v>2</v>
      </c>
      <c r="J11" s="110">
        <f>統計カウント資料!K43</f>
        <v>0</v>
      </c>
      <c r="K11" s="110">
        <f>統計カウント資料!L43</f>
        <v>0</v>
      </c>
      <c r="L11" s="110">
        <f>統計カウント資料!M43</f>
        <v>0</v>
      </c>
      <c r="M11" s="110">
        <f>統計カウント資料!N43</f>
        <v>0</v>
      </c>
      <c r="N11" s="110">
        <f>統計カウント資料!O43</f>
        <v>0</v>
      </c>
      <c r="O11" s="110">
        <f>統計カウント資料!P43</f>
        <v>0</v>
      </c>
      <c r="P11" s="110">
        <f>統計カウント資料!Q43</f>
        <v>1</v>
      </c>
      <c r="Q11" s="110">
        <f>統計カウント資料!R43</f>
        <v>4</v>
      </c>
      <c r="R11" s="110">
        <f>統計カウント資料!S43</f>
        <v>0</v>
      </c>
      <c r="S11" s="111">
        <f>統計カウント資料!T43</f>
        <v>0</v>
      </c>
    </row>
    <row r="12" spans="1:19" ht="12" customHeight="1" x14ac:dyDescent="0.2">
      <c r="A12" s="208"/>
      <c r="B12" s="109" t="s">
        <v>654</v>
      </c>
      <c r="C12" s="110">
        <f>D12+H12+M12+J12+I12+O12+N12</f>
        <v>1</v>
      </c>
      <c r="D12" s="110">
        <f>統計カウント資料!E45</f>
        <v>0</v>
      </c>
      <c r="E12" s="110">
        <f>統計カウント資料!F45</f>
        <v>0</v>
      </c>
      <c r="F12" s="110">
        <f>統計カウント資料!G45</f>
        <v>0</v>
      </c>
      <c r="G12" s="110">
        <f>統計カウント資料!H45</f>
        <v>0</v>
      </c>
      <c r="H12" s="110">
        <f>統計カウント資料!I45</f>
        <v>0</v>
      </c>
      <c r="I12" s="110">
        <f>統計カウント資料!J45</f>
        <v>1</v>
      </c>
      <c r="J12" s="110">
        <f>統計カウント資料!K45</f>
        <v>0</v>
      </c>
      <c r="K12" s="110">
        <f>統計カウント資料!L45</f>
        <v>0</v>
      </c>
      <c r="L12" s="110">
        <f>統計カウント資料!M45</f>
        <v>0</v>
      </c>
      <c r="M12" s="110">
        <f>統計カウント資料!N45</f>
        <v>0</v>
      </c>
      <c r="N12" s="110">
        <f>統計カウント資料!O45</f>
        <v>0</v>
      </c>
      <c r="O12" s="110">
        <f>統計カウント資料!P45</f>
        <v>0</v>
      </c>
      <c r="P12" s="110">
        <f>統計カウント資料!Q45</f>
        <v>0</v>
      </c>
      <c r="Q12" s="110">
        <f>統計カウント資料!R45</f>
        <v>1</v>
      </c>
      <c r="R12" s="110">
        <f>統計カウント資料!S45</f>
        <v>0</v>
      </c>
      <c r="S12" s="111">
        <f>統計カウント資料!T45</f>
        <v>0</v>
      </c>
    </row>
    <row r="13" spans="1:19" ht="12" customHeight="1" x14ac:dyDescent="0.2">
      <c r="A13" s="208"/>
      <c r="B13" s="109" t="s">
        <v>655</v>
      </c>
      <c r="C13" s="110">
        <f>D13+H13+M13+J13+I13+O13+N13</f>
        <v>5</v>
      </c>
      <c r="D13" s="110">
        <f>統計カウント資料!E51</f>
        <v>2</v>
      </c>
      <c r="E13" s="110">
        <f>統計カウント資料!F51</f>
        <v>2</v>
      </c>
      <c r="F13" s="110">
        <f>統計カウント資料!G51</f>
        <v>0</v>
      </c>
      <c r="G13" s="110">
        <f>統計カウント資料!H51</f>
        <v>0</v>
      </c>
      <c r="H13" s="110">
        <f>統計カウント資料!I51</f>
        <v>0</v>
      </c>
      <c r="I13" s="110">
        <f>統計カウント資料!J51</f>
        <v>3</v>
      </c>
      <c r="J13" s="110">
        <f>統計カウント資料!K51</f>
        <v>0</v>
      </c>
      <c r="K13" s="110">
        <f>統計カウント資料!L51</f>
        <v>0</v>
      </c>
      <c r="L13" s="110">
        <f>統計カウント資料!M51</f>
        <v>0</v>
      </c>
      <c r="M13" s="110">
        <f>統計カウント資料!N51</f>
        <v>0</v>
      </c>
      <c r="N13" s="110">
        <f>統計カウント資料!O51</f>
        <v>0</v>
      </c>
      <c r="O13" s="110">
        <f>統計カウント資料!P51</f>
        <v>0</v>
      </c>
      <c r="P13" s="110">
        <f>統計カウント資料!Q51</f>
        <v>1</v>
      </c>
      <c r="Q13" s="110">
        <f>統計カウント資料!R51</f>
        <v>4</v>
      </c>
      <c r="R13" s="110">
        <f>統計カウント資料!S51</f>
        <v>0</v>
      </c>
      <c r="S13" s="111">
        <f>統計カウント資料!T51</f>
        <v>0</v>
      </c>
    </row>
    <row r="14" spans="1:19" ht="12" customHeight="1" x14ac:dyDescent="0.2">
      <c r="A14" s="208"/>
      <c r="B14" s="109" t="s">
        <v>656</v>
      </c>
      <c r="C14" s="110">
        <f>D14+H14+M14+J14+I14+O14+N14</f>
        <v>4</v>
      </c>
      <c r="D14" s="110">
        <f>統計カウント資料!E56</f>
        <v>2</v>
      </c>
      <c r="E14" s="110">
        <f>統計カウント資料!F56</f>
        <v>2</v>
      </c>
      <c r="F14" s="110">
        <f>統計カウント資料!G56</f>
        <v>0</v>
      </c>
      <c r="G14" s="110">
        <f>統計カウント資料!H56</f>
        <v>0</v>
      </c>
      <c r="H14" s="110">
        <f>統計カウント資料!I56</f>
        <v>0</v>
      </c>
      <c r="I14" s="110">
        <f>統計カウント資料!J56</f>
        <v>2</v>
      </c>
      <c r="J14" s="110">
        <f>統計カウント資料!K56</f>
        <v>0</v>
      </c>
      <c r="K14" s="110">
        <f>統計カウント資料!L56</f>
        <v>0</v>
      </c>
      <c r="L14" s="110">
        <f>統計カウント資料!M56</f>
        <v>0</v>
      </c>
      <c r="M14" s="110">
        <f>統計カウント資料!N56</f>
        <v>0</v>
      </c>
      <c r="N14" s="110">
        <f>統計カウント資料!O56</f>
        <v>0</v>
      </c>
      <c r="O14" s="110">
        <f>統計カウント資料!P56</f>
        <v>0</v>
      </c>
      <c r="P14" s="110">
        <f>統計カウント資料!Q56</f>
        <v>0</v>
      </c>
      <c r="Q14" s="110">
        <f>統計カウント資料!R56</f>
        <v>4</v>
      </c>
      <c r="R14" s="110">
        <f>統計カウント資料!S56</f>
        <v>0</v>
      </c>
      <c r="S14" s="111">
        <f>統計カウント資料!T56</f>
        <v>0</v>
      </c>
    </row>
    <row r="15" spans="1:19" ht="12" customHeight="1" x14ac:dyDescent="0.2">
      <c r="A15" s="216"/>
      <c r="B15" s="119" t="s">
        <v>520</v>
      </c>
      <c r="C15" s="120">
        <f>D15+H15+J15+I15+O15+N15</f>
        <v>29</v>
      </c>
      <c r="D15" s="120">
        <f>統計カウント資料!E57</f>
        <v>9</v>
      </c>
      <c r="E15" s="120">
        <f>統計カウント資料!F57</f>
        <v>9</v>
      </c>
      <c r="F15" s="120">
        <f>統計カウント資料!G57</f>
        <v>1</v>
      </c>
      <c r="G15" s="120">
        <f>統計カウント資料!H57</f>
        <v>0</v>
      </c>
      <c r="H15" s="120">
        <f>統計カウント資料!I57</f>
        <v>0</v>
      </c>
      <c r="I15" s="120">
        <f>統計カウント資料!J57</f>
        <v>19</v>
      </c>
      <c r="J15" s="120">
        <f>統計カウント資料!K57</f>
        <v>1</v>
      </c>
      <c r="K15" s="120">
        <f>統計カウント資料!L57</f>
        <v>0</v>
      </c>
      <c r="L15" s="120">
        <f>統計カウント資料!M57</f>
        <v>0</v>
      </c>
      <c r="M15" s="120">
        <f>統計カウント資料!N57</f>
        <v>1</v>
      </c>
      <c r="N15" s="120">
        <f>統計カウント資料!O57</f>
        <v>0</v>
      </c>
      <c r="O15" s="120">
        <f>統計カウント資料!P57</f>
        <v>0</v>
      </c>
      <c r="P15" s="120">
        <f>統計カウント資料!Q57</f>
        <v>6</v>
      </c>
      <c r="Q15" s="120">
        <f>統計カウント資料!R57</f>
        <v>23</v>
      </c>
      <c r="R15" s="120">
        <f>統計カウント資料!S57</f>
        <v>0</v>
      </c>
      <c r="S15" s="121">
        <f>統計カウント資料!T57</f>
        <v>0</v>
      </c>
    </row>
    <row r="16" spans="1:19" ht="12" customHeight="1" x14ac:dyDescent="0.2">
      <c r="A16" s="208" t="s">
        <v>757</v>
      </c>
      <c r="B16" s="109" t="s">
        <v>657</v>
      </c>
      <c r="C16" s="110">
        <f t="shared" ref="C16:C26" si="0">D16+H16+J16+I16+O16+N16</f>
        <v>3</v>
      </c>
      <c r="D16" s="110">
        <f>統計カウント資料!E61</f>
        <v>3</v>
      </c>
      <c r="E16" s="110">
        <f>統計カウント資料!F61</f>
        <v>3</v>
      </c>
      <c r="F16" s="110">
        <f>統計カウント資料!G61</f>
        <v>2</v>
      </c>
      <c r="G16" s="110">
        <f>統計カウント資料!H61</f>
        <v>0</v>
      </c>
      <c r="H16" s="110">
        <f>統計カウント資料!I61</f>
        <v>0</v>
      </c>
      <c r="I16" s="110">
        <f>統計カウント資料!J61</f>
        <v>0</v>
      </c>
      <c r="J16" s="110">
        <f>統計カウント資料!K61</f>
        <v>0</v>
      </c>
      <c r="K16" s="110">
        <f>統計カウント資料!L61</f>
        <v>0</v>
      </c>
      <c r="L16" s="110">
        <f>統計カウント資料!M61</f>
        <v>0</v>
      </c>
      <c r="M16" s="110">
        <f>統計カウント資料!N61</f>
        <v>0</v>
      </c>
      <c r="N16" s="110">
        <f>統計カウント資料!O61</f>
        <v>0</v>
      </c>
      <c r="O16" s="110">
        <f>統計カウント資料!P61</f>
        <v>0</v>
      </c>
      <c r="P16" s="110">
        <f>統計カウント資料!Q61</f>
        <v>0</v>
      </c>
      <c r="Q16" s="110">
        <f>統計カウント資料!R61</f>
        <v>3</v>
      </c>
      <c r="R16" s="110">
        <f>統計カウント資料!S61</f>
        <v>0</v>
      </c>
      <c r="S16" s="111">
        <f>統計カウント資料!T61</f>
        <v>0</v>
      </c>
    </row>
    <row r="17" spans="1:19" ht="12" customHeight="1" x14ac:dyDescent="0.2">
      <c r="A17" s="208"/>
      <c r="B17" s="109" t="s">
        <v>658</v>
      </c>
      <c r="C17" s="110">
        <f t="shared" si="0"/>
        <v>6</v>
      </c>
      <c r="D17" s="110">
        <f>統計カウント資料!E68</f>
        <v>3</v>
      </c>
      <c r="E17" s="110">
        <f>統計カウント資料!F68</f>
        <v>3</v>
      </c>
      <c r="F17" s="110">
        <f>統計カウント資料!G68</f>
        <v>1</v>
      </c>
      <c r="G17" s="110">
        <f>統計カウント資料!H68</f>
        <v>0</v>
      </c>
      <c r="H17" s="110">
        <f>統計カウント資料!I68</f>
        <v>0</v>
      </c>
      <c r="I17" s="110">
        <f>統計カウント資料!J68</f>
        <v>3</v>
      </c>
      <c r="J17" s="110">
        <f>統計カウント資料!K68</f>
        <v>0</v>
      </c>
      <c r="K17" s="110">
        <f>統計カウント資料!L68</f>
        <v>0</v>
      </c>
      <c r="L17" s="110">
        <f>統計カウント資料!M68</f>
        <v>0</v>
      </c>
      <c r="M17" s="110">
        <f>統計カウント資料!N68</f>
        <v>0</v>
      </c>
      <c r="N17" s="110">
        <f>統計カウント資料!O68</f>
        <v>0</v>
      </c>
      <c r="O17" s="110">
        <f>統計カウント資料!P68</f>
        <v>0</v>
      </c>
      <c r="P17" s="110">
        <f>統計カウント資料!Q68</f>
        <v>1</v>
      </c>
      <c r="Q17" s="110">
        <f>統計カウント資料!R68</f>
        <v>5</v>
      </c>
      <c r="R17" s="110">
        <f>統計カウント資料!S68</f>
        <v>0</v>
      </c>
      <c r="S17" s="111">
        <f>統計カウント資料!T68</f>
        <v>0</v>
      </c>
    </row>
    <row r="18" spans="1:19" ht="12" customHeight="1" x14ac:dyDescent="0.2">
      <c r="A18" s="208"/>
      <c r="B18" s="109" t="s">
        <v>659</v>
      </c>
      <c r="C18" s="110">
        <f t="shared" si="0"/>
        <v>4</v>
      </c>
      <c r="D18" s="110">
        <f>統計カウント資料!E73</f>
        <v>3</v>
      </c>
      <c r="E18" s="110">
        <f>統計カウント資料!F73</f>
        <v>3</v>
      </c>
      <c r="F18" s="110">
        <f>統計カウント資料!G73</f>
        <v>1</v>
      </c>
      <c r="G18" s="110">
        <f>統計カウント資料!H73</f>
        <v>0</v>
      </c>
      <c r="H18" s="110">
        <f>統計カウント資料!I73</f>
        <v>0</v>
      </c>
      <c r="I18" s="110">
        <f>統計カウント資料!J73</f>
        <v>1</v>
      </c>
      <c r="J18" s="110">
        <f>統計カウント資料!K73</f>
        <v>0</v>
      </c>
      <c r="K18" s="110">
        <f>統計カウント資料!L73</f>
        <v>0</v>
      </c>
      <c r="L18" s="110">
        <f>統計カウント資料!M73</f>
        <v>0</v>
      </c>
      <c r="M18" s="110">
        <f>統計カウント資料!N73</f>
        <v>0</v>
      </c>
      <c r="N18" s="110">
        <f>統計カウント資料!O73</f>
        <v>0</v>
      </c>
      <c r="O18" s="110">
        <f>統計カウント資料!P73</f>
        <v>0</v>
      </c>
      <c r="P18" s="110">
        <f>統計カウント資料!Q73</f>
        <v>0</v>
      </c>
      <c r="Q18" s="110">
        <f>統計カウント資料!R73</f>
        <v>4</v>
      </c>
      <c r="R18" s="110">
        <f>統計カウント資料!S73</f>
        <v>0</v>
      </c>
      <c r="S18" s="111">
        <f>統計カウント資料!T73</f>
        <v>0</v>
      </c>
    </row>
    <row r="19" spans="1:19" ht="12" customHeight="1" x14ac:dyDescent="0.2">
      <c r="A19" s="208"/>
      <c r="B19" s="109" t="s">
        <v>660</v>
      </c>
      <c r="C19" s="110">
        <f>D19+H19+J19+I19+O19+N19</f>
        <v>10</v>
      </c>
      <c r="D19" s="110">
        <f>統計カウント資料!E84</f>
        <v>3</v>
      </c>
      <c r="E19" s="110">
        <f>統計カウント資料!F84</f>
        <v>3</v>
      </c>
      <c r="F19" s="110">
        <f>統計カウント資料!G84</f>
        <v>0</v>
      </c>
      <c r="G19" s="110">
        <f>統計カウント資料!H84</f>
        <v>0</v>
      </c>
      <c r="H19" s="110">
        <f>統計カウント資料!I84</f>
        <v>0</v>
      </c>
      <c r="I19" s="110">
        <f>統計カウント資料!J84</f>
        <v>6</v>
      </c>
      <c r="J19" s="110">
        <f>統計カウント資料!K84</f>
        <v>1</v>
      </c>
      <c r="K19" s="110">
        <f>統計カウント資料!L84</f>
        <v>1</v>
      </c>
      <c r="L19" s="110">
        <f>統計カウント資料!M84</f>
        <v>1</v>
      </c>
      <c r="M19" s="110">
        <f>統計カウント資料!N84</f>
        <v>1</v>
      </c>
      <c r="N19" s="110">
        <f>統計カウント資料!O84</f>
        <v>0</v>
      </c>
      <c r="O19" s="110">
        <f>統計カウント資料!P84</f>
        <v>0</v>
      </c>
      <c r="P19" s="110">
        <f>統計カウント資料!Q84</f>
        <v>3</v>
      </c>
      <c r="Q19" s="110">
        <f>統計カウント資料!R84</f>
        <v>7</v>
      </c>
      <c r="R19" s="110">
        <f>統計カウント資料!S84</f>
        <v>0</v>
      </c>
      <c r="S19" s="111">
        <f>統計カウント資料!T84</f>
        <v>0</v>
      </c>
    </row>
    <row r="20" spans="1:19" ht="12" customHeight="1" x14ac:dyDescent="0.2">
      <c r="A20" s="208"/>
      <c r="B20" s="109" t="s">
        <v>661</v>
      </c>
      <c r="C20" s="110">
        <f t="shared" si="0"/>
        <v>7</v>
      </c>
      <c r="D20" s="110">
        <f>統計カウント資料!E92</f>
        <v>4</v>
      </c>
      <c r="E20" s="110">
        <f>統計カウント資料!F92</f>
        <v>3</v>
      </c>
      <c r="F20" s="110">
        <f>統計カウント資料!G92</f>
        <v>1</v>
      </c>
      <c r="G20" s="110">
        <f>統計カウント資料!H92</f>
        <v>0</v>
      </c>
      <c r="H20" s="110">
        <f>統計カウント資料!I92</f>
        <v>0</v>
      </c>
      <c r="I20" s="110">
        <f>統計カウント資料!J92</f>
        <v>3</v>
      </c>
      <c r="J20" s="110">
        <f>統計カウント資料!K92</f>
        <v>0</v>
      </c>
      <c r="K20" s="110">
        <f>統計カウント資料!L92</f>
        <v>0</v>
      </c>
      <c r="L20" s="110">
        <f>統計カウント資料!M92</f>
        <v>0</v>
      </c>
      <c r="M20" s="110">
        <f>統計カウント資料!N92</f>
        <v>0</v>
      </c>
      <c r="N20" s="110">
        <f>統計カウント資料!O92</f>
        <v>0</v>
      </c>
      <c r="O20" s="110">
        <f>統計カウント資料!P92</f>
        <v>0</v>
      </c>
      <c r="P20" s="110">
        <f>統計カウント資料!Q92</f>
        <v>2</v>
      </c>
      <c r="Q20" s="110">
        <f>統計カウント資料!R92</f>
        <v>5</v>
      </c>
      <c r="R20" s="110">
        <f>統計カウント資料!S92</f>
        <v>0</v>
      </c>
      <c r="S20" s="111">
        <f>統計カウント資料!T92</f>
        <v>0</v>
      </c>
    </row>
    <row r="21" spans="1:19" ht="12" customHeight="1" x14ac:dyDescent="0.2">
      <c r="A21" s="208"/>
      <c r="B21" s="109" t="s">
        <v>521</v>
      </c>
      <c r="C21" s="110">
        <f t="shared" si="0"/>
        <v>6</v>
      </c>
      <c r="D21" s="110">
        <f>統計カウント資料!E132</f>
        <v>6</v>
      </c>
      <c r="E21" s="110">
        <f>統計カウント資料!F132</f>
        <v>4</v>
      </c>
      <c r="F21" s="110">
        <f>統計カウント資料!G132</f>
        <v>4</v>
      </c>
      <c r="G21" s="110">
        <f>統計カウント資料!H132</f>
        <v>0</v>
      </c>
      <c r="H21" s="110">
        <f>統計カウント資料!I132</f>
        <v>0</v>
      </c>
      <c r="I21" s="110">
        <f>統計カウント資料!J132</f>
        <v>0</v>
      </c>
      <c r="J21" s="110">
        <f>統計カウント資料!K132</f>
        <v>0</v>
      </c>
      <c r="K21" s="110">
        <f>統計カウント資料!L132</f>
        <v>0</v>
      </c>
      <c r="L21" s="110">
        <f>統計カウント資料!M132</f>
        <v>0</v>
      </c>
      <c r="M21" s="110">
        <f>統計カウント資料!N132</f>
        <v>0</v>
      </c>
      <c r="N21" s="110">
        <f>統計カウント資料!O132</f>
        <v>0</v>
      </c>
      <c r="O21" s="110">
        <f>統計カウント資料!P132</f>
        <v>0</v>
      </c>
      <c r="P21" s="110">
        <f>統計カウント資料!Q132</f>
        <v>0</v>
      </c>
      <c r="Q21" s="110">
        <f>統計カウント資料!R132</f>
        <v>6</v>
      </c>
      <c r="R21" s="110">
        <f>統計カウント資料!S132</f>
        <v>0</v>
      </c>
      <c r="S21" s="111">
        <f>統計カウント資料!T132</f>
        <v>0</v>
      </c>
    </row>
    <row r="22" spans="1:19" ht="12" customHeight="1" x14ac:dyDescent="0.2">
      <c r="A22" s="208"/>
      <c r="B22" s="109" t="s">
        <v>662</v>
      </c>
      <c r="C22" s="110">
        <f t="shared" si="0"/>
        <v>7</v>
      </c>
      <c r="D22" s="110">
        <f>統計カウント資料!E140</f>
        <v>6</v>
      </c>
      <c r="E22" s="110">
        <f>統計カウント資料!F140</f>
        <v>6</v>
      </c>
      <c r="F22" s="110">
        <f>統計カウント資料!G140</f>
        <v>1</v>
      </c>
      <c r="G22" s="110">
        <f>統計カウント資料!H140</f>
        <v>0</v>
      </c>
      <c r="H22" s="110">
        <f>統計カウント資料!I140</f>
        <v>0</v>
      </c>
      <c r="I22" s="110">
        <f>統計カウント資料!J140</f>
        <v>1</v>
      </c>
      <c r="J22" s="110">
        <f>統計カウント資料!K140</f>
        <v>0</v>
      </c>
      <c r="K22" s="110">
        <f>統計カウント資料!L140</f>
        <v>0</v>
      </c>
      <c r="L22" s="110">
        <f>統計カウント資料!M140</f>
        <v>0</v>
      </c>
      <c r="M22" s="110">
        <f>統計カウント資料!N140</f>
        <v>0</v>
      </c>
      <c r="N22" s="110">
        <f>統計カウント資料!O140</f>
        <v>0</v>
      </c>
      <c r="O22" s="110">
        <f>統計カウント資料!P140</f>
        <v>0</v>
      </c>
      <c r="P22" s="110">
        <f>統計カウント資料!Q140</f>
        <v>1</v>
      </c>
      <c r="Q22" s="110">
        <f>統計カウント資料!R140</f>
        <v>6</v>
      </c>
      <c r="R22" s="110">
        <f>統計カウント資料!S140</f>
        <v>0</v>
      </c>
      <c r="S22" s="111">
        <f>統計カウント資料!T140</f>
        <v>0</v>
      </c>
    </row>
    <row r="23" spans="1:19" ht="12" customHeight="1" x14ac:dyDescent="0.2">
      <c r="A23" s="208"/>
      <c r="B23" s="109" t="s">
        <v>663</v>
      </c>
      <c r="C23" s="110">
        <f t="shared" si="0"/>
        <v>1</v>
      </c>
      <c r="D23" s="110">
        <f>統計カウント資料!E156</f>
        <v>1</v>
      </c>
      <c r="E23" s="110">
        <f>統計カウント資料!F156</f>
        <v>1</v>
      </c>
      <c r="F23" s="110">
        <f>統計カウント資料!G156</f>
        <v>0</v>
      </c>
      <c r="G23" s="110">
        <f>統計カウント資料!H156</f>
        <v>0</v>
      </c>
      <c r="H23" s="110">
        <f>統計カウント資料!I156</f>
        <v>0</v>
      </c>
      <c r="I23" s="110">
        <f>統計カウント資料!J156</f>
        <v>0</v>
      </c>
      <c r="J23" s="110">
        <f>統計カウント資料!K156</f>
        <v>0</v>
      </c>
      <c r="K23" s="110">
        <f>統計カウント資料!L156</f>
        <v>0</v>
      </c>
      <c r="L23" s="110">
        <f>統計カウント資料!M156</f>
        <v>0</v>
      </c>
      <c r="M23" s="110">
        <f>統計カウント資料!N156</f>
        <v>0</v>
      </c>
      <c r="N23" s="110">
        <f>統計カウント資料!O156</f>
        <v>0</v>
      </c>
      <c r="O23" s="110">
        <f>統計カウント資料!P156</f>
        <v>0</v>
      </c>
      <c r="P23" s="110">
        <f>統計カウント資料!Q156</f>
        <v>0</v>
      </c>
      <c r="Q23" s="110">
        <f>統計カウント資料!R156</f>
        <v>1</v>
      </c>
      <c r="R23" s="110">
        <f>統計カウント資料!S156</f>
        <v>0</v>
      </c>
      <c r="S23" s="111">
        <f>統計カウント資料!T156</f>
        <v>0</v>
      </c>
    </row>
    <row r="24" spans="1:19" ht="12" customHeight="1" x14ac:dyDescent="0.2">
      <c r="A24" s="208"/>
      <c r="B24" s="109" t="s">
        <v>664</v>
      </c>
      <c r="C24" s="110">
        <f t="shared" si="0"/>
        <v>3</v>
      </c>
      <c r="D24" s="110">
        <f>統計カウント資料!E160</f>
        <v>2</v>
      </c>
      <c r="E24" s="110">
        <f>統計カウント資料!F160</f>
        <v>2</v>
      </c>
      <c r="F24" s="110">
        <f>統計カウント資料!G160</f>
        <v>0</v>
      </c>
      <c r="G24" s="110">
        <f>統計カウント資料!H160</f>
        <v>0</v>
      </c>
      <c r="H24" s="110">
        <f>統計カウント資料!I160</f>
        <v>0</v>
      </c>
      <c r="I24" s="110">
        <f>統計カウント資料!J160</f>
        <v>1</v>
      </c>
      <c r="J24" s="110">
        <f>統計カウント資料!K160</f>
        <v>0</v>
      </c>
      <c r="K24" s="110">
        <f>統計カウント資料!L160</f>
        <v>0</v>
      </c>
      <c r="L24" s="110">
        <f>統計カウント資料!M160</f>
        <v>0</v>
      </c>
      <c r="M24" s="110">
        <f>統計カウント資料!N160</f>
        <v>0</v>
      </c>
      <c r="N24" s="110">
        <f>統計カウント資料!O160</f>
        <v>0</v>
      </c>
      <c r="O24" s="110">
        <f>統計カウント資料!P160</f>
        <v>0</v>
      </c>
      <c r="P24" s="110">
        <f>統計カウント資料!Q160</f>
        <v>0</v>
      </c>
      <c r="Q24" s="110">
        <f>統計カウント資料!R160</f>
        <v>3</v>
      </c>
      <c r="R24" s="110">
        <f>統計カウント資料!S160</f>
        <v>0</v>
      </c>
      <c r="S24" s="111">
        <f>統計カウント資料!T160</f>
        <v>0</v>
      </c>
    </row>
    <row r="25" spans="1:19" ht="12" customHeight="1" x14ac:dyDescent="0.2">
      <c r="A25" s="208"/>
      <c r="B25" s="109" t="s">
        <v>520</v>
      </c>
      <c r="C25" s="110">
        <f t="shared" si="0"/>
        <v>47</v>
      </c>
      <c r="D25" s="110">
        <f>統計カウント資料!E161</f>
        <v>31</v>
      </c>
      <c r="E25" s="110">
        <f>統計カウント資料!F161</f>
        <v>28</v>
      </c>
      <c r="F25" s="110">
        <f>統計カウント資料!G161</f>
        <v>10</v>
      </c>
      <c r="G25" s="110">
        <f>統計カウント資料!H161</f>
        <v>0</v>
      </c>
      <c r="H25" s="110">
        <f>統計カウント資料!I161</f>
        <v>0</v>
      </c>
      <c r="I25" s="110">
        <f>統計カウント資料!J161</f>
        <v>15</v>
      </c>
      <c r="J25" s="110">
        <f>統計カウント資料!K161</f>
        <v>1</v>
      </c>
      <c r="K25" s="110">
        <f>統計カウント資料!L161</f>
        <v>1</v>
      </c>
      <c r="L25" s="110">
        <f>統計カウント資料!M161</f>
        <v>1</v>
      </c>
      <c r="M25" s="110">
        <f>統計カウント資料!N161</f>
        <v>1</v>
      </c>
      <c r="N25" s="110">
        <f>統計カウント資料!O161</f>
        <v>0</v>
      </c>
      <c r="O25" s="110">
        <f>統計カウント資料!P161</f>
        <v>0</v>
      </c>
      <c r="P25" s="110">
        <f>統計カウント資料!Q161</f>
        <v>7</v>
      </c>
      <c r="Q25" s="110">
        <f>統計カウント資料!R161</f>
        <v>40</v>
      </c>
      <c r="R25" s="110">
        <f>統計カウント資料!S161</f>
        <v>0</v>
      </c>
      <c r="S25" s="111">
        <f>統計カウント資料!T161</f>
        <v>0</v>
      </c>
    </row>
    <row r="26" spans="1:19" ht="12" customHeight="1" x14ac:dyDescent="0.2">
      <c r="A26" s="209" t="s">
        <v>522</v>
      </c>
      <c r="B26" s="116" t="s">
        <v>665</v>
      </c>
      <c r="C26" s="117">
        <f t="shared" si="0"/>
        <v>31</v>
      </c>
      <c r="D26" s="117">
        <f>統計カウント資料!E124</f>
        <v>26</v>
      </c>
      <c r="E26" s="117">
        <f>統計カウント資料!F124</f>
        <v>21</v>
      </c>
      <c r="F26" s="117">
        <f>統計カウント資料!G124</f>
        <v>13</v>
      </c>
      <c r="G26" s="117">
        <f>統計カウント資料!H124</f>
        <v>0</v>
      </c>
      <c r="H26" s="117">
        <f>統計カウント資料!I124</f>
        <v>0</v>
      </c>
      <c r="I26" s="117">
        <f>統計カウント資料!J124</f>
        <v>4</v>
      </c>
      <c r="J26" s="117">
        <f>統計カウント資料!K124</f>
        <v>0</v>
      </c>
      <c r="K26" s="117">
        <f>統計カウント資料!L124</f>
        <v>0</v>
      </c>
      <c r="L26" s="117">
        <f>統計カウント資料!M124</f>
        <v>0</v>
      </c>
      <c r="M26" s="117">
        <f>統計カウント資料!N124</f>
        <v>0</v>
      </c>
      <c r="N26" s="117">
        <f>統計カウント資料!O124</f>
        <v>0</v>
      </c>
      <c r="O26" s="117">
        <f>統計カウント資料!P124</f>
        <v>1</v>
      </c>
      <c r="P26" s="117">
        <f>統計カウント資料!Q124</f>
        <v>3</v>
      </c>
      <c r="Q26" s="117">
        <f>統計カウント資料!R124</f>
        <v>26</v>
      </c>
      <c r="R26" s="117">
        <f>統計カウント資料!S124</f>
        <v>1</v>
      </c>
      <c r="S26" s="118">
        <f>統計カウント資料!T124</f>
        <v>1</v>
      </c>
    </row>
    <row r="27" spans="1:19" ht="12" customHeight="1" x14ac:dyDescent="0.2">
      <c r="A27" s="210"/>
      <c r="B27" s="119" t="s">
        <v>666</v>
      </c>
      <c r="C27" s="120">
        <f>D27+H27+M27+J27+I27+O27+N27</f>
        <v>31</v>
      </c>
      <c r="D27" s="120">
        <f>統計カウント資料!E124</f>
        <v>26</v>
      </c>
      <c r="E27" s="120">
        <f>統計カウント資料!F124</f>
        <v>21</v>
      </c>
      <c r="F27" s="120">
        <f>統計カウント資料!G124</f>
        <v>13</v>
      </c>
      <c r="G27" s="120">
        <f>統計カウント資料!H124</f>
        <v>0</v>
      </c>
      <c r="H27" s="120">
        <f>統計カウント資料!I124</f>
        <v>0</v>
      </c>
      <c r="I27" s="120">
        <f>統計カウント資料!J124</f>
        <v>4</v>
      </c>
      <c r="J27" s="120">
        <f>統計カウント資料!K124</f>
        <v>0</v>
      </c>
      <c r="K27" s="120">
        <f>統計カウント資料!L124</f>
        <v>0</v>
      </c>
      <c r="L27" s="120">
        <f>統計カウント資料!M124</f>
        <v>0</v>
      </c>
      <c r="M27" s="120">
        <f>統計カウント資料!N124</f>
        <v>0</v>
      </c>
      <c r="N27" s="120">
        <f>統計カウント資料!O124</f>
        <v>0</v>
      </c>
      <c r="O27" s="120">
        <f>統計カウント資料!P124</f>
        <v>1</v>
      </c>
      <c r="P27" s="120">
        <f>統計カウント資料!Q124</f>
        <v>3</v>
      </c>
      <c r="Q27" s="120">
        <f>統計カウント資料!R124</f>
        <v>26</v>
      </c>
      <c r="R27" s="120">
        <f>統計カウント資料!S124</f>
        <v>1</v>
      </c>
      <c r="S27" s="121">
        <f>統計カウント資料!T124</f>
        <v>1</v>
      </c>
    </row>
    <row r="28" spans="1:19" ht="12" customHeight="1" x14ac:dyDescent="0.2">
      <c r="A28" s="208" t="s">
        <v>759</v>
      </c>
      <c r="B28" s="109" t="s">
        <v>667</v>
      </c>
      <c r="C28" s="110">
        <f t="shared" ref="C28:C60" si="1">D28+H28+J28+I28+O28+N28</f>
        <v>3</v>
      </c>
      <c r="D28" s="110">
        <f>統計カウント資料!E144</f>
        <v>1</v>
      </c>
      <c r="E28" s="110">
        <f>統計カウント資料!F144</f>
        <v>1</v>
      </c>
      <c r="F28" s="110">
        <f>統計カウント資料!G144</f>
        <v>1</v>
      </c>
      <c r="G28" s="110">
        <f>統計カウント資料!H144</f>
        <v>0</v>
      </c>
      <c r="H28" s="110">
        <f>統計カウント資料!I144</f>
        <v>1</v>
      </c>
      <c r="I28" s="110">
        <f>統計カウント資料!J144</f>
        <v>1</v>
      </c>
      <c r="J28" s="110">
        <f>統計カウント資料!K144</f>
        <v>0</v>
      </c>
      <c r="K28" s="110">
        <f>統計カウント資料!L144</f>
        <v>0</v>
      </c>
      <c r="L28" s="110">
        <f>統計カウント資料!M144</f>
        <v>0</v>
      </c>
      <c r="M28" s="110">
        <f>統計カウント資料!N144</f>
        <v>0</v>
      </c>
      <c r="N28" s="110">
        <f>統計カウント資料!O144</f>
        <v>0</v>
      </c>
      <c r="O28" s="110">
        <f>統計カウント資料!P144</f>
        <v>0</v>
      </c>
      <c r="P28" s="110">
        <f>統計カウント資料!Q144</f>
        <v>1</v>
      </c>
      <c r="Q28" s="110">
        <f>統計カウント資料!R144</f>
        <v>2</v>
      </c>
      <c r="R28" s="110">
        <f>統計カウント資料!S144</f>
        <v>0</v>
      </c>
      <c r="S28" s="111">
        <f>統計カウント資料!T144</f>
        <v>0</v>
      </c>
    </row>
    <row r="29" spans="1:19" ht="12" customHeight="1" x14ac:dyDescent="0.2">
      <c r="A29" s="208"/>
      <c r="B29" s="109" t="s">
        <v>668</v>
      </c>
      <c r="C29" s="110">
        <f t="shared" si="1"/>
        <v>4</v>
      </c>
      <c r="D29" s="110">
        <f>統計カウント資料!E149</f>
        <v>3</v>
      </c>
      <c r="E29" s="110">
        <f>統計カウント資料!F149</f>
        <v>3</v>
      </c>
      <c r="F29" s="110">
        <f>統計カウント資料!G149</f>
        <v>0</v>
      </c>
      <c r="G29" s="110">
        <f>統計カウント資料!H149</f>
        <v>0</v>
      </c>
      <c r="H29" s="110">
        <f>統計カウント資料!I149</f>
        <v>0</v>
      </c>
      <c r="I29" s="110">
        <f>統計カウント資料!J149</f>
        <v>1</v>
      </c>
      <c r="J29" s="110">
        <f>統計カウント資料!K149</f>
        <v>0</v>
      </c>
      <c r="K29" s="110">
        <f>統計カウント資料!L149</f>
        <v>0</v>
      </c>
      <c r="L29" s="110">
        <f>統計カウント資料!M149</f>
        <v>0</v>
      </c>
      <c r="M29" s="110">
        <f>統計カウント資料!N149</f>
        <v>0</v>
      </c>
      <c r="N29" s="110">
        <f>統計カウント資料!O149</f>
        <v>0</v>
      </c>
      <c r="O29" s="110">
        <f>統計カウント資料!P149</f>
        <v>0</v>
      </c>
      <c r="P29" s="110">
        <f>統計カウント資料!Q149</f>
        <v>0</v>
      </c>
      <c r="Q29" s="110">
        <f>統計カウント資料!R149</f>
        <v>4</v>
      </c>
      <c r="R29" s="110">
        <f>統計カウント資料!S149</f>
        <v>0</v>
      </c>
      <c r="S29" s="111">
        <f>統計カウント資料!T149</f>
        <v>0</v>
      </c>
    </row>
    <row r="30" spans="1:19" ht="12" customHeight="1" x14ac:dyDescent="0.2">
      <c r="A30" s="208"/>
      <c r="B30" s="109" t="s">
        <v>669</v>
      </c>
      <c r="C30" s="110">
        <f t="shared" si="1"/>
        <v>4</v>
      </c>
      <c r="D30" s="110">
        <f>統計カウント資料!E154</f>
        <v>2</v>
      </c>
      <c r="E30" s="110">
        <f>統計カウント資料!F154</f>
        <v>2</v>
      </c>
      <c r="F30" s="110">
        <f>統計カウント資料!G154</f>
        <v>1</v>
      </c>
      <c r="G30" s="110">
        <f>統計カウント資料!H154</f>
        <v>0</v>
      </c>
      <c r="H30" s="110">
        <f>統計カウント資料!I154</f>
        <v>0</v>
      </c>
      <c r="I30" s="110">
        <f>統計カウント資料!J154</f>
        <v>2</v>
      </c>
      <c r="J30" s="110">
        <f>統計カウント資料!K154</f>
        <v>0</v>
      </c>
      <c r="K30" s="110">
        <f>統計カウント資料!L154</f>
        <v>0</v>
      </c>
      <c r="L30" s="110">
        <f>統計カウント資料!M154</f>
        <v>0</v>
      </c>
      <c r="M30" s="110">
        <f>統計カウント資料!N154</f>
        <v>0</v>
      </c>
      <c r="N30" s="110">
        <f>統計カウント資料!O154</f>
        <v>0</v>
      </c>
      <c r="O30" s="110">
        <f>統計カウント資料!P154</f>
        <v>0</v>
      </c>
      <c r="P30" s="110">
        <f>統計カウント資料!Q154</f>
        <v>1</v>
      </c>
      <c r="Q30" s="110">
        <f>統計カウント資料!R154</f>
        <v>3</v>
      </c>
      <c r="R30" s="110">
        <f>統計カウント資料!S154</f>
        <v>0</v>
      </c>
      <c r="S30" s="111">
        <f>統計カウント資料!T154</f>
        <v>0</v>
      </c>
    </row>
    <row r="31" spans="1:19" ht="12" customHeight="1" x14ac:dyDescent="0.2">
      <c r="A31" s="208"/>
      <c r="B31" s="109" t="s">
        <v>670</v>
      </c>
      <c r="C31" s="110">
        <f t="shared" si="1"/>
        <v>4</v>
      </c>
      <c r="D31" s="110">
        <f>統計カウント資料!E166</f>
        <v>2</v>
      </c>
      <c r="E31" s="110">
        <f>統計カウント資料!F166</f>
        <v>1</v>
      </c>
      <c r="F31" s="110">
        <f>統計カウント資料!G166</f>
        <v>1</v>
      </c>
      <c r="G31" s="110">
        <f>統計カウント資料!H166</f>
        <v>0</v>
      </c>
      <c r="H31" s="110">
        <f>統計カウント資料!I166</f>
        <v>0</v>
      </c>
      <c r="I31" s="110">
        <f>統計カウント資料!J166</f>
        <v>2</v>
      </c>
      <c r="J31" s="110">
        <f>統計カウント資料!K166</f>
        <v>0</v>
      </c>
      <c r="K31" s="110">
        <f>統計カウント資料!L166</f>
        <v>0</v>
      </c>
      <c r="L31" s="110">
        <f>統計カウント資料!M166</f>
        <v>0</v>
      </c>
      <c r="M31" s="110">
        <f>統計カウント資料!N166</f>
        <v>0</v>
      </c>
      <c r="N31" s="110">
        <f>統計カウント資料!O166</f>
        <v>0</v>
      </c>
      <c r="O31" s="110">
        <f>統計カウント資料!P166</f>
        <v>0</v>
      </c>
      <c r="P31" s="110">
        <f>統計カウント資料!Q166</f>
        <v>1</v>
      </c>
      <c r="Q31" s="110">
        <f>統計カウント資料!R166</f>
        <v>3</v>
      </c>
      <c r="R31" s="110">
        <f>統計カウント資料!S166</f>
        <v>0</v>
      </c>
      <c r="S31" s="111">
        <f>統計カウント資料!T166</f>
        <v>0</v>
      </c>
    </row>
    <row r="32" spans="1:19" ht="12" customHeight="1" x14ac:dyDescent="0.2">
      <c r="A32" s="208"/>
      <c r="B32" s="109" t="s">
        <v>671</v>
      </c>
      <c r="C32" s="110">
        <f t="shared" si="1"/>
        <v>7</v>
      </c>
      <c r="D32" s="110">
        <f>統計カウント資料!E175</f>
        <v>7</v>
      </c>
      <c r="E32" s="110">
        <f>統計カウント資料!F175</f>
        <v>7</v>
      </c>
      <c r="F32" s="110">
        <f>統計カウント資料!G175</f>
        <v>3</v>
      </c>
      <c r="G32" s="110">
        <f>統計カウント資料!H175</f>
        <v>2</v>
      </c>
      <c r="H32" s="110">
        <f>統計カウント資料!I175</f>
        <v>0</v>
      </c>
      <c r="I32" s="110">
        <f>統計カウント資料!J175</f>
        <v>0</v>
      </c>
      <c r="J32" s="110">
        <f>統計カウント資料!K175</f>
        <v>0</v>
      </c>
      <c r="K32" s="110">
        <f>統計カウント資料!L175</f>
        <v>0</v>
      </c>
      <c r="L32" s="110">
        <f>統計カウント資料!M175</f>
        <v>0</v>
      </c>
      <c r="M32" s="110">
        <f>統計カウント資料!N175</f>
        <v>0</v>
      </c>
      <c r="N32" s="110">
        <f>統計カウント資料!O175</f>
        <v>0</v>
      </c>
      <c r="O32" s="110">
        <f>統計カウント資料!P175</f>
        <v>0</v>
      </c>
      <c r="P32" s="110">
        <f>統計カウント資料!Q175</f>
        <v>0</v>
      </c>
      <c r="Q32" s="110">
        <f>統計カウント資料!R175</f>
        <v>6</v>
      </c>
      <c r="R32" s="110">
        <f>統計カウント資料!S175</f>
        <v>1</v>
      </c>
      <c r="S32" s="111">
        <f>統計カウント資料!T175</f>
        <v>0</v>
      </c>
    </row>
    <row r="33" spans="1:19" ht="12" customHeight="1" x14ac:dyDescent="0.2">
      <c r="A33" s="208"/>
      <c r="B33" s="109" t="s">
        <v>672</v>
      </c>
      <c r="C33" s="110">
        <f t="shared" si="1"/>
        <v>15</v>
      </c>
      <c r="D33" s="110">
        <f>統計カウント資料!E192</f>
        <v>12</v>
      </c>
      <c r="E33" s="110">
        <f>統計カウント資料!F192</f>
        <v>7</v>
      </c>
      <c r="F33" s="110">
        <f>統計カウント資料!G192</f>
        <v>8</v>
      </c>
      <c r="G33" s="110">
        <f>統計カウント資料!H192</f>
        <v>0</v>
      </c>
      <c r="H33" s="110">
        <f>統計カウント資料!I192</f>
        <v>0</v>
      </c>
      <c r="I33" s="110">
        <f>統計カウント資料!J192</f>
        <v>3</v>
      </c>
      <c r="J33" s="110">
        <f>統計カウント資料!K192</f>
        <v>0</v>
      </c>
      <c r="K33" s="110">
        <f>統計カウント資料!L192</f>
        <v>0</v>
      </c>
      <c r="L33" s="110">
        <v>0</v>
      </c>
      <c r="M33" s="110">
        <f>統計カウント資料!N192</f>
        <v>0</v>
      </c>
      <c r="N33" s="110">
        <f>統計カウント資料!O192</f>
        <v>0</v>
      </c>
      <c r="O33" s="110">
        <f>統計カウント資料!P192</f>
        <v>0</v>
      </c>
      <c r="P33" s="110">
        <f>統計カウント資料!Q192</f>
        <v>2</v>
      </c>
      <c r="Q33" s="110">
        <f>統計カウント資料!R192</f>
        <v>13</v>
      </c>
      <c r="R33" s="110">
        <f>統計カウント資料!S192</f>
        <v>0</v>
      </c>
      <c r="S33" s="111">
        <f>統計カウント資料!T192</f>
        <v>0</v>
      </c>
    </row>
    <row r="34" spans="1:19" ht="12" customHeight="1" x14ac:dyDescent="0.2">
      <c r="A34" s="208"/>
      <c r="B34" s="109" t="s">
        <v>673</v>
      </c>
      <c r="C34" s="110">
        <f t="shared" si="1"/>
        <v>4</v>
      </c>
      <c r="D34" s="110">
        <f>統計カウント資料!E197</f>
        <v>3</v>
      </c>
      <c r="E34" s="110">
        <f>統計カウント資料!F197</f>
        <v>3</v>
      </c>
      <c r="F34" s="110">
        <f>統計カウント資料!G197</f>
        <v>1</v>
      </c>
      <c r="G34" s="110">
        <f>統計カウント資料!H197</f>
        <v>0</v>
      </c>
      <c r="H34" s="110">
        <f>統計カウント資料!I197</f>
        <v>0</v>
      </c>
      <c r="I34" s="110">
        <f>統計カウント資料!J197</f>
        <v>1</v>
      </c>
      <c r="J34" s="110">
        <f>統計カウント資料!K197</f>
        <v>0</v>
      </c>
      <c r="K34" s="110">
        <f>統計カウント資料!L197</f>
        <v>0</v>
      </c>
      <c r="L34" s="110">
        <f>統計カウント資料!M197</f>
        <v>0</v>
      </c>
      <c r="M34" s="110">
        <f>統計カウント資料!N197</f>
        <v>0</v>
      </c>
      <c r="N34" s="110">
        <f>統計カウント資料!O197</f>
        <v>0</v>
      </c>
      <c r="O34" s="110">
        <f>統計カウント資料!P197</f>
        <v>0</v>
      </c>
      <c r="P34" s="110">
        <f>統計カウント資料!Q197</f>
        <v>1</v>
      </c>
      <c r="Q34" s="110">
        <f>統計カウント資料!R197</f>
        <v>3</v>
      </c>
      <c r="R34" s="110">
        <f>統計カウント資料!S197</f>
        <v>0</v>
      </c>
      <c r="S34" s="111">
        <f>統計カウント資料!T197</f>
        <v>0</v>
      </c>
    </row>
    <row r="35" spans="1:19" ht="12" customHeight="1" x14ac:dyDescent="0.2">
      <c r="A35" s="218"/>
      <c r="B35" s="109" t="s">
        <v>520</v>
      </c>
      <c r="C35" s="110">
        <f t="shared" si="1"/>
        <v>41</v>
      </c>
      <c r="D35" s="110">
        <f>統計カウント資料!E198</f>
        <v>30</v>
      </c>
      <c r="E35" s="110">
        <f>統計カウント資料!F198</f>
        <v>24</v>
      </c>
      <c r="F35" s="110">
        <f>統計カウント資料!G198</f>
        <v>15</v>
      </c>
      <c r="G35" s="110">
        <f>統計カウント資料!H198</f>
        <v>2</v>
      </c>
      <c r="H35" s="110">
        <f>統計カウント資料!I198</f>
        <v>1</v>
      </c>
      <c r="I35" s="110">
        <f>統計カウント資料!J198</f>
        <v>10</v>
      </c>
      <c r="J35" s="110">
        <f>統計カウント資料!K198</f>
        <v>0</v>
      </c>
      <c r="K35" s="110">
        <f>統計カウント資料!L198</f>
        <v>0</v>
      </c>
      <c r="L35" s="110">
        <f>統計カウント資料!M198</f>
        <v>0</v>
      </c>
      <c r="M35" s="110">
        <f>統計カウント資料!N198</f>
        <v>0</v>
      </c>
      <c r="N35" s="110">
        <f>統計カウント資料!O198</f>
        <v>0</v>
      </c>
      <c r="O35" s="110">
        <f>統計カウント資料!P198</f>
        <v>0</v>
      </c>
      <c r="P35" s="110">
        <f>統計カウント資料!Q198</f>
        <v>6</v>
      </c>
      <c r="Q35" s="110">
        <f>統計カウント資料!R198</f>
        <v>34</v>
      </c>
      <c r="R35" s="110">
        <f>統計カウント資料!S198</f>
        <v>1</v>
      </c>
      <c r="S35" s="111">
        <f>統計カウント資料!T198</f>
        <v>0</v>
      </c>
    </row>
    <row r="36" spans="1:19" ht="12" customHeight="1" x14ac:dyDescent="0.2">
      <c r="A36" s="209" t="s">
        <v>760</v>
      </c>
      <c r="B36" s="116" t="s">
        <v>674</v>
      </c>
      <c r="C36" s="117">
        <f t="shared" si="1"/>
        <v>2</v>
      </c>
      <c r="D36" s="117">
        <f>統計カウント資料!E202</f>
        <v>0</v>
      </c>
      <c r="E36" s="117">
        <f>統計カウント資料!F202</f>
        <v>0</v>
      </c>
      <c r="F36" s="117">
        <f>統計カウント資料!G202</f>
        <v>0</v>
      </c>
      <c r="G36" s="117">
        <f>統計カウント資料!H202</f>
        <v>0</v>
      </c>
      <c r="H36" s="117">
        <f>統計カウント資料!I202</f>
        <v>0</v>
      </c>
      <c r="I36" s="117">
        <f>統計カウント資料!J202</f>
        <v>2</v>
      </c>
      <c r="J36" s="117">
        <f>統計カウント資料!K202</f>
        <v>0</v>
      </c>
      <c r="K36" s="117">
        <f>統計カウント資料!L202</f>
        <v>0</v>
      </c>
      <c r="L36" s="117">
        <f>統計カウント資料!M202</f>
        <v>0</v>
      </c>
      <c r="M36" s="117">
        <f>統計カウント資料!N202</f>
        <v>0</v>
      </c>
      <c r="N36" s="117">
        <f>統計カウント資料!O202</f>
        <v>0</v>
      </c>
      <c r="O36" s="117">
        <f>統計カウント資料!P202</f>
        <v>0</v>
      </c>
      <c r="P36" s="117">
        <f>統計カウント資料!Q202</f>
        <v>0</v>
      </c>
      <c r="Q36" s="117">
        <f>統計カウント資料!R202</f>
        <v>2</v>
      </c>
      <c r="R36" s="117">
        <f>統計カウント資料!S202</f>
        <v>0</v>
      </c>
      <c r="S36" s="118">
        <f>統計カウント資料!T202</f>
        <v>0</v>
      </c>
    </row>
    <row r="37" spans="1:19" ht="12" customHeight="1" x14ac:dyDescent="0.2">
      <c r="A37" s="208"/>
      <c r="B37" s="109" t="s">
        <v>675</v>
      </c>
      <c r="C37" s="110">
        <f t="shared" si="1"/>
        <v>2</v>
      </c>
      <c r="D37" s="110">
        <f>統計カウント資料!E205</f>
        <v>1</v>
      </c>
      <c r="E37" s="110">
        <f>統計カウント資料!F205</f>
        <v>1</v>
      </c>
      <c r="F37" s="110">
        <f>統計カウント資料!G205</f>
        <v>1</v>
      </c>
      <c r="G37" s="110">
        <f>統計カウント資料!H205</f>
        <v>0</v>
      </c>
      <c r="H37" s="110">
        <f>統計カウント資料!I205</f>
        <v>0</v>
      </c>
      <c r="I37" s="110">
        <f>統計カウント資料!J205</f>
        <v>1</v>
      </c>
      <c r="J37" s="110">
        <f>統計カウント資料!K205</f>
        <v>0</v>
      </c>
      <c r="K37" s="110">
        <f>統計カウント資料!L205</f>
        <v>0</v>
      </c>
      <c r="L37" s="110">
        <f>統計カウント資料!M205</f>
        <v>0</v>
      </c>
      <c r="M37" s="110">
        <f>統計カウント資料!N205</f>
        <v>0</v>
      </c>
      <c r="N37" s="110">
        <f>統計カウント資料!O205</f>
        <v>0</v>
      </c>
      <c r="O37" s="110">
        <f>統計カウント資料!P205</f>
        <v>0</v>
      </c>
      <c r="P37" s="110">
        <f>統計カウント資料!Q205</f>
        <v>0</v>
      </c>
      <c r="Q37" s="110">
        <f>統計カウント資料!R205</f>
        <v>2</v>
      </c>
      <c r="R37" s="110">
        <f>統計カウント資料!S205</f>
        <v>0</v>
      </c>
      <c r="S37" s="111">
        <f>統計カウント資料!T205</f>
        <v>0</v>
      </c>
    </row>
    <row r="38" spans="1:19" ht="12" customHeight="1" x14ac:dyDescent="0.2">
      <c r="A38" s="208"/>
      <c r="B38" s="109" t="s">
        <v>676</v>
      </c>
      <c r="C38" s="110">
        <f t="shared" si="1"/>
        <v>11</v>
      </c>
      <c r="D38" s="110">
        <f>統計カウント資料!E217</f>
        <v>4</v>
      </c>
      <c r="E38" s="110">
        <f>統計カウント資料!F217</f>
        <v>4</v>
      </c>
      <c r="F38" s="110">
        <f>統計カウント資料!G217</f>
        <v>0</v>
      </c>
      <c r="G38" s="110">
        <f>統計カウント資料!H217</f>
        <v>0</v>
      </c>
      <c r="H38" s="110">
        <f>統計カウント資料!I217</f>
        <v>1</v>
      </c>
      <c r="I38" s="110">
        <f>統計カウント資料!J217</f>
        <v>3</v>
      </c>
      <c r="J38" s="110">
        <f>統計カウント資料!K217</f>
        <v>2</v>
      </c>
      <c r="K38" s="110">
        <f>統計カウント資料!L217</f>
        <v>2</v>
      </c>
      <c r="L38" s="110">
        <v>0</v>
      </c>
      <c r="M38" s="110">
        <f>統計カウント資料!N217</f>
        <v>0</v>
      </c>
      <c r="N38" s="110">
        <f>統計カウント資料!O217</f>
        <v>1</v>
      </c>
      <c r="O38" s="110">
        <f>統計カウント資料!P217</f>
        <v>0</v>
      </c>
      <c r="P38" s="110">
        <f>統計カウント資料!Q217</f>
        <v>1</v>
      </c>
      <c r="Q38" s="110">
        <f>統計カウント資料!R217</f>
        <v>9</v>
      </c>
      <c r="R38" s="110">
        <f>統計カウント資料!S217</f>
        <v>0</v>
      </c>
      <c r="S38" s="111">
        <f>統計カウント資料!T217</f>
        <v>1</v>
      </c>
    </row>
    <row r="39" spans="1:19" ht="12" customHeight="1" x14ac:dyDescent="0.2">
      <c r="A39" s="208"/>
      <c r="B39" s="109" t="s">
        <v>677</v>
      </c>
      <c r="C39" s="110">
        <f t="shared" si="1"/>
        <v>6</v>
      </c>
      <c r="D39" s="110">
        <f>統計カウント資料!E224</f>
        <v>4</v>
      </c>
      <c r="E39" s="110">
        <f>統計カウント資料!F224</f>
        <v>4</v>
      </c>
      <c r="F39" s="110">
        <f>統計カウント資料!G224</f>
        <v>3</v>
      </c>
      <c r="G39" s="110">
        <f>統計カウント資料!H224</f>
        <v>0</v>
      </c>
      <c r="H39" s="110">
        <f>統計カウント資料!I224</f>
        <v>0</v>
      </c>
      <c r="I39" s="110">
        <f>統計カウント資料!J224</f>
        <v>2</v>
      </c>
      <c r="J39" s="110">
        <f>統計カウント資料!K224</f>
        <v>0</v>
      </c>
      <c r="K39" s="110">
        <f>統計カウント資料!L224</f>
        <v>0</v>
      </c>
      <c r="L39" s="110">
        <f>統計カウント資料!M224</f>
        <v>0</v>
      </c>
      <c r="M39" s="110">
        <f>統計カウント資料!N224</f>
        <v>0</v>
      </c>
      <c r="N39" s="110">
        <f>統計カウント資料!O224</f>
        <v>0</v>
      </c>
      <c r="O39" s="110">
        <f>統計カウント資料!P224</f>
        <v>0</v>
      </c>
      <c r="P39" s="110">
        <f>統計カウント資料!Q224</f>
        <v>1</v>
      </c>
      <c r="Q39" s="110">
        <f>統計カウント資料!R224</f>
        <v>5</v>
      </c>
      <c r="R39" s="110">
        <f>統計カウント資料!S224</f>
        <v>0</v>
      </c>
      <c r="S39" s="111">
        <f>統計カウント資料!T224</f>
        <v>0</v>
      </c>
    </row>
    <row r="40" spans="1:19" ht="12" customHeight="1" x14ac:dyDescent="0.2">
      <c r="A40" s="208"/>
      <c r="B40" s="109" t="s">
        <v>678</v>
      </c>
      <c r="C40" s="110">
        <f t="shared" si="1"/>
        <v>2</v>
      </c>
      <c r="D40" s="110">
        <f>統計カウント資料!E227</f>
        <v>0</v>
      </c>
      <c r="E40" s="110">
        <f>統計カウント資料!F227</f>
        <v>0</v>
      </c>
      <c r="F40" s="110">
        <f>統計カウント資料!G227</f>
        <v>0</v>
      </c>
      <c r="G40" s="110">
        <f>統計カウント資料!H227</f>
        <v>0</v>
      </c>
      <c r="H40" s="110">
        <f>統計カウント資料!I227</f>
        <v>0</v>
      </c>
      <c r="I40" s="110">
        <f>統計カウント資料!J227</f>
        <v>1</v>
      </c>
      <c r="J40" s="110">
        <f>統計カウント資料!K227</f>
        <v>0</v>
      </c>
      <c r="K40" s="110">
        <f>統計カウント資料!L227</f>
        <v>0</v>
      </c>
      <c r="L40" s="110">
        <f>統計カウント資料!M227</f>
        <v>0</v>
      </c>
      <c r="M40" s="110">
        <f>統計カウント資料!N227</f>
        <v>0</v>
      </c>
      <c r="N40" s="110">
        <f>統計カウント資料!O227</f>
        <v>0</v>
      </c>
      <c r="O40" s="110">
        <f>統計カウント資料!P227</f>
        <v>1</v>
      </c>
      <c r="P40" s="110">
        <f>統計カウント資料!Q227</f>
        <v>1</v>
      </c>
      <c r="Q40" s="110">
        <f>統計カウント資料!R227</f>
        <v>0</v>
      </c>
      <c r="R40" s="110">
        <f>統計カウント資料!S227</f>
        <v>1</v>
      </c>
      <c r="S40" s="111">
        <f>統計カウント資料!T227</f>
        <v>0</v>
      </c>
    </row>
    <row r="41" spans="1:19" ht="12" customHeight="1" x14ac:dyDescent="0.2">
      <c r="A41" s="208"/>
      <c r="B41" s="109" t="s">
        <v>523</v>
      </c>
      <c r="C41" s="110">
        <f t="shared" si="1"/>
        <v>1</v>
      </c>
      <c r="D41" s="110">
        <f>統計カウント資料!E229</f>
        <v>0</v>
      </c>
      <c r="E41" s="110">
        <f>統計カウント資料!F229</f>
        <v>0</v>
      </c>
      <c r="F41" s="110">
        <f>統計カウント資料!G229</f>
        <v>0</v>
      </c>
      <c r="G41" s="110">
        <f>統計カウント資料!H229</f>
        <v>0</v>
      </c>
      <c r="H41" s="110">
        <f>統計カウント資料!I229</f>
        <v>0</v>
      </c>
      <c r="I41" s="110">
        <f>統計カウント資料!J229</f>
        <v>1</v>
      </c>
      <c r="J41" s="110">
        <f>統計カウント資料!K229</f>
        <v>0</v>
      </c>
      <c r="K41" s="110">
        <f>統計カウント資料!L229</f>
        <v>0</v>
      </c>
      <c r="L41" s="110">
        <f>統計カウント資料!M229</f>
        <v>0</v>
      </c>
      <c r="M41" s="110">
        <f>統計カウント資料!N229</f>
        <v>0</v>
      </c>
      <c r="N41" s="110">
        <f>統計カウント資料!O229</f>
        <v>0</v>
      </c>
      <c r="O41" s="110">
        <f>統計カウント資料!P229</f>
        <v>0</v>
      </c>
      <c r="P41" s="110">
        <f>統計カウント資料!Q229</f>
        <v>1</v>
      </c>
      <c r="Q41" s="110">
        <f>統計カウント資料!R229</f>
        <v>0</v>
      </c>
      <c r="R41" s="110">
        <f>統計カウント資料!S229</f>
        <v>0</v>
      </c>
      <c r="S41" s="111">
        <f>統計カウント資料!T229</f>
        <v>0</v>
      </c>
    </row>
    <row r="42" spans="1:19" ht="12" customHeight="1" x14ac:dyDescent="0.2">
      <c r="A42" s="208"/>
      <c r="B42" s="109" t="s">
        <v>679</v>
      </c>
      <c r="C42" s="110">
        <f t="shared" si="1"/>
        <v>2</v>
      </c>
      <c r="D42" s="110">
        <f>統計カウント資料!E232</f>
        <v>0</v>
      </c>
      <c r="E42" s="110">
        <f>統計カウント資料!F232</f>
        <v>0</v>
      </c>
      <c r="F42" s="110">
        <f>統計カウント資料!G232</f>
        <v>0</v>
      </c>
      <c r="G42" s="110">
        <f>統計カウント資料!H232</f>
        <v>0</v>
      </c>
      <c r="H42" s="110">
        <f>統計カウント資料!I232</f>
        <v>0</v>
      </c>
      <c r="I42" s="110">
        <f>統計カウント資料!J232</f>
        <v>2</v>
      </c>
      <c r="J42" s="110">
        <f>統計カウント資料!K232</f>
        <v>0</v>
      </c>
      <c r="K42" s="110">
        <f>統計カウント資料!L232</f>
        <v>0</v>
      </c>
      <c r="L42" s="110">
        <f>統計カウント資料!M232</f>
        <v>0</v>
      </c>
      <c r="M42" s="110">
        <f>統計カウント資料!N232</f>
        <v>0</v>
      </c>
      <c r="N42" s="110">
        <f>統計カウント資料!O232</f>
        <v>0</v>
      </c>
      <c r="O42" s="110">
        <f>統計カウント資料!P232</f>
        <v>0</v>
      </c>
      <c r="P42" s="110">
        <f>統計カウント資料!Q232</f>
        <v>1</v>
      </c>
      <c r="Q42" s="110">
        <f>統計カウント資料!R232</f>
        <v>1</v>
      </c>
      <c r="R42" s="110">
        <f>統計カウント資料!S232</f>
        <v>0</v>
      </c>
      <c r="S42" s="111">
        <f>統計カウント資料!T232</f>
        <v>0</v>
      </c>
    </row>
    <row r="43" spans="1:19" ht="12" customHeight="1" x14ac:dyDescent="0.2">
      <c r="A43" s="208"/>
      <c r="B43" s="109" t="s">
        <v>680</v>
      </c>
      <c r="C43" s="110">
        <f t="shared" si="1"/>
        <v>1</v>
      </c>
      <c r="D43" s="110">
        <f>統計カウント資料!E234</f>
        <v>1</v>
      </c>
      <c r="E43" s="110">
        <f>統計カウント資料!F234</f>
        <v>1</v>
      </c>
      <c r="F43" s="110">
        <f>統計カウント資料!G234</f>
        <v>0</v>
      </c>
      <c r="G43" s="110">
        <f>統計カウント資料!H234</f>
        <v>0</v>
      </c>
      <c r="H43" s="110">
        <f>統計カウント資料!I234</f>
        <v>0</v>
      </c>
      <c r="I43" s="110">
        <f>統計カウント資料!J234</f>
        <v>0</v>
      </c>
      <c r="J43" s="110">
        <f>統計カウント資料!K234</f>
        <v>0</v>
      </c>
      <c r="K43" s="110">
        <f>統計カウント資料!L234</f>
        <v>0</v>
      </c>
      <c r="L43" s="110">
        <f>統計カウント資料!M234</f>
        <v>0</v>
      </c>
      <c r="M43" s="110">
        <f>統計カウント資料!N234</f>
        <v>0</v>
      </c>
      <c r="N43" s="110">
        <f>統計カウント資料!O234</f>
        <v>0</v>
      </c>
      <c r="O43" s="110">
        <f>統計カウント資料!P234</f>
        <v>0</v>
      </c>
      <c r="P43" s="110">
        <f>統計カウント資料!Q234</f>
        <v>0</v>
      </c>
      <c r="Q43" s="110">
        <f>統計カウント資料!R234</f>
        <v>1</v>
      </c>
      <c r="R43" s="110">
        <f>統計カウント資料!S234</f>
        <v>0</v>
      </c>
      <c r="S43" s="111">
        <f>統計カウント資料!T234</f>
        <v>0</v>
      </c>
    </row>
    <row r="44" spans="1:19" ht="12" customHeight="1" x14ac:dyDescent="0.2">
      <c r="A44" s="208"/>
      <c r="B44" s="109" t="s">
        <v>681</v>
      </c>
      <c r="C44" s="110">
        <f t="shared" si="1"/>
        <v>4</v>
      </c>
      <c r="D44" s="110">
        <f>統計カウント資料!E239</f>
        <v>2</v>
      </c>
      <c r="E44" s="110">
        <f>統計カウント資料!F239</f>
        <v>2</v>
      </c>
      <c r="F44" s="110">
        <f>統計カウント資料!G239</f>
        <v>0</v>
      </c>
      <c r="G44" s="110">
        <f>統計カウント資料!H239</f>
        <v>0</v>
      </c>
      <c r="H44" s="110">
        <f>統計カウント資料!I239</f>
        <v>0</v>
      </c>
      <c r="I44" s="110">
        <f>統計カウント資料!J239</f>
        <v>2</v>
      </c>
      <c r="J44" s="110">
        <f>統計カウント資料!K239</f>
        <v>0</v>
      </c>
      <c r="K44" s="110">
        <f>統計カウント資料!L239</f>
        <v>0</v>
      </c>
      <c r="L44" s="110">
        <f>統計カウント資料!M239</f>
        <v>0</v>
      </c>
      <c r="M44" s="110">
        <f>統計カウント資料!N239</f>
        <v>0</v>
      </c>
      <c r="N44" s="110">
        <f>統計カウント資料!O239</f>
        <v>0</v>
      </c>
      <c r="O44" s="110">
        <f>統計カウント資料!P239</f>
        <v>0</v>
      </c>
      <c r="P44" s="110">
        <f>統計カウント資料!Q239</f>
        <v>1</v>
      </c>
      <c r="Q44" s="110">
        <f>統計カウント資料!R239</f>
        <v>3</v>
      </c>
      <c r="R44" s="110">
        <f>統計カウント資料!S239</f>
        <v>0</v>
      </c>
      <c r="S44" s="111">
        <f>統計カウント資料!T239</f>
        <v>0</v>
      </c>
    </row>
    <row r="45" spans="1:19" ht="12" customHeight="1" x14ac:dyDescent="0.2">
      <c r="A45" s="208"/>
      <c r="B45" s="109" t="s">
        <v>682</v>
      </c>
      <c r="C45" s="110">
        <f t="shared" si="1"/>
        <v>5</v>
      </c>
      <c r="D45" s="110">
        <f>統計カウント資料!E245</f>
        <v>2</v>
      </c>
      <c r="E45" s="110">
        <f>統計カウント資料!F245</f>
        <v>2</v>
      </c>
      <c r="F45" s="110">
        <f>統計カウント資料!G245</f>
        <v>0</v>
      </c>
      <c r="G45" s="110">
        <f>統計カウント資料!H245</f>
        <v>0</v>
      </c>
      <c r="H45" s="110">
        <f>統計カウント資料!I245</f>
        <v>0</v>
      </c>
      <c r="I45" s="110">
        <f>統計カウント資料!J245</f>
        <v>2</v>
      </c>
      <c r="J45" s="110">
        <f>統計カウント資料!K245</f>
        <v>1</v>
      </c>
      <c r="K45" s="110">
        <f>統計カウント資料!L245</f>
        <v>1</v>
      </c>
      <c r="L45" s="110">
        <f>統計カウント資料!M245</f>
        <v>0</v>
      </c>
      <c r="M45" s="110">
        <f>統計カウント資料!N245</f>
        <v>0</v>
      </c>
      <c r="N45" s="110">
        <f>統計カウント資料!O245</f>
        <v>0</v>
      </c>
      <c r="O45" s="110">
        <f>統計カウント資料!P245</f>
        <v>0</v>
      </c>
      <c r="P45" s="110">
        <f>統計カウント資料!Q245</f>
        <v>1</v>
      </c>
      <c r="Q45" s="110">
        <f>統計カウント資料!R245</f>
        <v>4</v>
      </c>
      <c r="R45" s="110">
        <f>統計カウント資料!S245</f>
        <v>0</v>
      </c>
      <c r="S45" s="111">
        <f>統計カウント資料!T245</f>
        <v>0</v>
      </c>
    </row>
    <row r="46" spans="1:19" ht="12" customHeight="1" x14ac:dyDescent="0.2">
      <c r="A46" s="208"/>
      <c r="B46" s="109" t="s">
        <v>683</v>
      </c>
      <c r="C46" s="110">
        <f t="shared" si="1"/>
        <v>5</v>
      </c>
      <c r="D46" s="110">
        <f>統計カウント資料!E251</f>
        <v>1</v>
      </c>
      <c r="E46" s="110">
        <f>統計カウント資料!F251</f>
        <v>1</v>
      </c>
      <c r="F46" s="110">
        <f>統計カウント資料!G251</f>
        <v>0</v>
      </c>
      <c r="G46" s="110">
        <f>統計カウント資料!H251</f>
        <v>0</v>
      </c>
      <c r="H46" s="110">
        <f>統計カウント資料!I251</f>
        <v>0</v>
      </c>
      <c r="I46" s="110">
        <f>統計カウント資料!J251</f>
        <v>4</v>
      </c>
      <c r="J46" s="110">
        <f>統計カウント資料!K251</f>
        <v>0</v>
      </c>
      <c r="K46" s="110">
        <f>統計カウント資料!L251</f>
        <v>0</v>
      </c>
      <c r="L46" s="110">
        <f>統計カウント資料!M251</f>
        <v>0</v>
      </c>
      <c r="M46" s="110">
        <f>統計カウント資料!N251</f>
        <v>0</v>
      </c>
      <c r="N46" s="110">
        <f>統計カウント資料!O251</f>
        <v>0</v>
      </c>
      <c r="O46" s="110">
        <f>統計カウント資料!P251</f>
        <v>0</v>
      </c>
      <c r="P46" s="110">
        <f>統計カウント資料!Q251</f>
        <v>0</v>
      </c>
      <c r="Q46" s="110">
        <f>統計カウント資料!R251</f>
        <v>5</v>
      </c>
      <c r="R46" s="110">
        <f>統計カウント資料!S251</f>
        <v>0</v>
      </c>
      <c r="S46" s="111">
        <f>統計カウント資料!T251</f>
        <v>0</v>
      </c>
    </row>
    <row r="47" spans="1:19" ht="12" customHeight="1" x14ac:dyDescent="0.2">
      <c r="A47" s="208"/>
      <c r="B47" s="109" t="s">
        <v>684</v>
      </c>
      <c r="C47" s="110">
        <f t="shared" si="1"/>
        <v>3</v>
      </c>
      <c r="D47" s="110">
        <f>統計カウント資料!E255</f>
        <v>2</v>
      </c>
      <c r="E47" s="110">
        <f>統計カウント資料!F255</f>
        <v>2</v>
      </c>
      <c r="F47" s="110">
        <f>統計カウント資料!G255</f>
        <v>0</v>
      </c>
      <c r="G47" s="110">
        <f>統計カウント資料!H255</f>
        <v>0</v>
      </c>
      <c r="H47" s="110">
        <f>統計カウント資料!I255</f>
        <v>0</v>
      </c>
      <c r="I47" s="110">
        <f>統計カウント資料!J255</f>
        <v>1</v>
      </c>
      <c r="J47" s="110">
        <f>統計カウント資料!K255</f>
        <v>0</v>
      </c>
      <c r="K47" s="110">
        <f>統計カウント資料!L255</f>
        <v>0</v>
      </c>
      <c r="L47" s="110">
        <f>統計カウント資料!M255</f>
        <v>0</v>
      </c>
      <c r="M47" s="110">
        <f>統計カウント資料!N255</f>
        <v>0</v>
      </c>
      <c r="N47" s="110">
        <f>統計カウント資料!O255</f>
        <v>0</v>
      </c>
      <c r="O47" s="110">
        <f>統計カウント資料!P255</f>
        <v>0</v>
      </c>
      <c r="P47" s="110">
        <f>統計カウント資料!Q255</f>
        <v>1</v>
      </c>
      <c r="Q47" s="110">
        <f>統計カウント資料!R255</f>
        <v>2</v>
      </c>
      <c r="R47" s="110">
        <f>統計カウント資料!S255</f>
        <v>0</v>
      </c>
      <c r="S47" s="111">
        <f>統計カウント資料!T255</f>
        <v>0</v>
      </c>
    </row>
    <row r="48" spans="1:19" ht="12" customHeight="1" x14ac:dyDescent="0.2">
      <c r="A48" s="208"/>
      <c r="B48" s="109" t="s">
        <v>685</v>
      </c>
      <c r="C48" s="110">
        <f t="shared" si="1"/>
        <v>3</v>
      </c>
      <c r="D48" s="110">
        <f>統計カウント資料!E259</f>
        <v>1</v>
      </c>
      <c r="E48" s="110">
        <f>統計カウント資料!F259</f>
        <v>1</v>
      </c>
      <c r="F48" s="110">
        <f>統計カウント資料!G259</f>
        <v>1</v>
      </c>
      <c r="G48" s="110">
        <f>統計カウント資料!H259</f>
        <v>0</v>
      </c>
      <c r="H48" s="110">
        <f>統計カウント資料!I259</f>
        <v>0</v>
      </c>
      <c r="I48" s="110">
        <f>統計カウント資料!J259</f>
        <v>2</v>
      </c>
      <c r="J48" s="110">
        <f>統計カウント資料!K259</f>
        <v>0</v>
      </c>
      <c r="K48" s="110">
        <f>統計カウント資料!L259</f>
        <v>0</v>
      </c>
      <c r="L48" s="110">
        <f>統計カウント資料!M259</f>
        <v>0</v>
      </c>
      <c r="M48" s="110">
        <f>統計カウント資料!N259</f>
        <v>0</v>
      </c>
      <c r="N48" s="110">
        <f>統計カウント資料!O259</f>
        <v>0</v>
      </c>
      <c r="O48" s="110">
        <f>統計カウント資料!P259</f>
        <v>0</v>
      </c>
      <c r="P48" s="110">
        <f>統計カウント資料!Q259</f>
        <v>1</v>
      </c>
      <c r="Q48" s="110">
        <f>統計カウント資料!R259</f>
        <v>2</v>
      </c>
      <c r="R48" s="110">
        <f>統計カウント資料!S259</f>
        <v>0</v>
      </c>
      <c r="S48" s="111">
        <f>統計カウント資料!T259</f>
        <v>0</v>
      </c>
    </row>
    <row r="49" spans="1:20" ht="12" customHeight="1" x14ac:dyDescent="0.2">
      <c r="A49" s="208"/>
      <c r="B49" s="109" t="s">
        <v>686</v>
      </c>
      <c r="C49" s="110">
        <f t="shared" si="1"/>
        <v>5</v>
      </c>
      <c r="D49" s="110">
        <f>統計カウント資料!E265</f>
        <v>2</v>
      </c>
      <c r="E49" s="110">
        <f>統計カウント資料!F265</f>
        <v>1</v>
      </c>
      <c r="F49" s="110">
        <f>統計カウント資料!G265</f>
        <v>2</v>
      </c>
      <c r="G49" s="110">
        <f>統計カウント資料!H265</f>
        <v>0</v>
      </c>
      <c r="H49" s="110">
        <f>統計カウント資料!I265</f>
        <v>0</v>
      </c>
      <c r="I49" s="110">
        <f>統計カウント資料!J265</f>
        <v>2</v>
      </c>
      <c r="J49" s="110">
        <f>統計カウント資料!K265</f>
        <v>1</v>
      </c>
      <c r="K49" s="110">
        <f>統計カウント資料!L265</f>
        <v>1</v>
      </c>
      <c r="L49" s="110">
        <f>統計カウント資料!M265</f>
        <v>0</v>
      </c>
      <c r="M49" s="110">
        <f>統計カウント資料!N265</f>
        <v>0</v>
      </c>
      <c r="N49" s="110">
        <f>統計カウント資料!O265</f>
        <v>0</v>
      </c>
      <c r="O49" s="110">
        <f>統計カウント資料!P265</f>
        <v>0</v>
      </c>
      <c r="P49" s="110">
        <f>統計カウント資料!Q265</f>
        <v>0</v>
      </c>
      <c r="Q49" s="110">
        <f>統計カウント資料!R265</f>
        <v>5</v>
      </c>
      <c r="R49" s="110">
        <f>統計カウント資料!S265</f>
        <v>0</v>
      </c>
      <c r="S49" s="111">
        <f>統計カウント資料!T265</f>
        <v>0</v>
      </c>
    </row>
    <row r="50" spans="1:20" ht="12" customHeight="1" x14ac:dyDescent="0.2">
      <c r="A50" s="208"/>
      <c r="B50" s="109" t="s">
        <v>687</v>
      </c>
      <c r="C50" s="110">
        <f t="shared" si="1"/>
        <v>2</v>
      </c>
      <c r="D50" s="110">
        <f>統計カウント資料!E268</f>
        <v>2</v>
      </c>
      <c r="E50" s="110">
        <f>統計カウント資料!F268</f>
        <v>2</v>
      </c>
      <c r="F50" s="110">
        <f>統計カウント資料!G268</f>
        <v>1</v>
      </c>
      <c r="G50" s="110">
        <f>統計カウント資料!H268</f>
        <v>0</v>
      </c>
      <c r="H50" s="110">
        <f>統計カウント資料!I268</f>
        <v>0</v>
      </c>
      <c r="I50" s="110">
        <f>統計カウント資料!J268</f>
        <v>0</v>
      </c>
      <c r="J50" s="110">
        <f>統計カウント資料!K268</f>
        <v>0</v>
      </c>
      <c r="K50" s="110">
        <f>統計カウント資料!L268</f>
        <v>0</v>
      </c>
      <c r="L50" s="110">
        <f>統計カウント資料!M268</f>
        <v>0</v>
      </c>
      <c r="M50" s="110">
        <f>統計カウント資料!N268</f>
        <v>0</v>
      </c>
      <c r="N50" s="110">
        <f>統計カウント資料!O268</f>
        <v>0</v>
      </c>
      <c r="O50" s="110">
        <f>統計カウント資料!P268</f>
        <v>0</v>
      </c>
      <c r="P50" s="110">
        <f>統計カウント資料!Q268</f>
        <v>0</v>
      </c>
      <c r="Q50" s="110">
        <f>統計カウント資料!R268</f>
        <v>2</v>
      </c>
      <c r="R50" s="110">
        <f>統計カウント資料!S268</f>
        <v>0</v>
      </c>
      <c r="S50" s="111">
        <f>統計カウント資料!T268</f>
        <v>0</v>
      </c>
    </row>
    <row r="51" spans="1:20" ht="12" customHeight="1" x14ac:dyDescent="0.2">
      <c r="A51" s="210"/>
      <c r="B51" s="119" t="s">
        <v>520</v>
      </c>
      <c r="C51" s="120">
        <f t="shared" si="1"/>
        <v>54</v>
      </c>
      <c r="D51" s="120">
        <f>統計カウント資料!E269</f>
        <v>22</v>
      </c>
      <c r="E51" s="120">
        <f>統計カウント資料!F269</f>
        <v>21</v>
      </c>
      <c r="F51" s="120">
        <f>統計カウント資料!G269</f>
        <v>8</v>
      </c>
      <c r="G51" s="120">
        <f>統計カウント資料!H269</f>
        <v>0</v>
      </c>
      <c r="H51" s="120">
        <f>統計カウント資料!I269</f>
        <v>1</v>
      </c>
      <c r="I51" s="120">
        <f>統計カウント資料!J269</f>
        <v>25</v>
      </c>
      <c r="J51" s="120">
        <f>統計カウント資料!K269</f>
        <v>4</v>
      </c>
      <c r="K51" s="120">
        <f>統計カウント資料!L269</f>
        <v>4</v>
      </c>
      <c r="L51" s="120">
        <v>0</v>
      </c>
      <c r="M51" s="120">
        <f>統計カウント資料!N269</f>
        <v>0</v>
      </c>
      <c r="N51" s="120">
        <f>統計カウント資料!O269</f>
        <v>1</v>
      </c>
      <c r="O51" s="120">
        <f>統計カウント資料!P269</f>
        <v>1</v>
      </c>
      <c r="P51" s="120">
        <f>統計カウント資料!Q269</f>
        <v>9</v>
      </c>
      <c r="Q51" s="120">
        <f>統計カウント資料!R269</f>
        <v>43</v>
      </c>
      <c r="R51" s="120">
        <f>統計カウント資料!S269</f>
        <v>1</v>
      </c>
      <c r="S51" s="121">
        <f>統計カウント資料!T269</f>
        <v>1</v>
      </c>
    </row>
    <row r="52" spans="1:20" ht="12" customHeight="1" x14ac:dyDescent="0.2">
      <c r="A52" s="208" t="s">
        <v>526</v>
      </c>
      <c r="B52" s="109" t="s">
        <v>688</v>
      </c>
      <c r="C52" s="110">
        <f t="shared" si="1"/>
        <v>13</v>
      </c>
      <c r="D52" s="110">
        <f>統計カウント資料!E283</f>
        <v>4</v>
      </c>
      <c r="E52" s="110">
        <f>統計カウント資料!F283</f>
        <v>4</v>
      </c>
      <c r="F52" s="110">
        <f>統計カウント資料!G283</f>
        <v>1</v>
      </c>
      <c r="G52" s="110">
        <f>統計カウント資料!H283</f>
        <v>3</v>
      </c>
      <c r="H52" s="110">
        <f>統計カウント資料!I283</f>
        <v>0</v>
      </c>
      <c r="I52" s="110">
        <f>統計カウント資料!J283</f>
        <v>8</v>
      </c>
      <c r="J52" s="110">
        <f>統計カウント資料!K283</f>
        <v>1</v>
      </c>
      <c r="K52" s="110">
        <f>統計カウント資料!L283</f>
        <v>1</v>
      </c>
      <c r="L52" s="110">
        <f>統計カウント資料!M283</f>
        <v>0</v>
      </c>
      <c r="M52" s="110">
        <f>統計カウント資料!N283</f>
        <v>0</v>
      </c>
      <c r="N52" s="110">
        <f>統計カウント資料!O283</f>
        <v>0</v>
      </c>
      <c r="O52" s="110">
        <f>統計カウント資料!P283</f>
        <v>0</v>
      </c>
      <c r="P52" s="110">
        <f>統計カウント資料!Q283</f>
        <v>2</v>
      </c>
      <c r="Q52" s="110">
        <f>統計カウント資料!R283</f>
        <v>11</v>
      </c>
      <c r="R52" s="110">
        <f>統計カウント資料!S283</f>
        <v>0</v>
      </c>
      <c r="S52" s="111">
        <f>統計カウント資料!T283</f>
        <v>0</v>
      </c>
    </row>
    <row r="53" spans="1:20" ht="12" customHeight="1" x14ac:dyDescent="0.2">
      <c r="A53" s="208"/>
      <c r="B53" s="109" t="s">
        <v>689</v>
      </c>
      <c r="C53" s="110">
        <f t="shared" si="1"/>
        <v>4</v>
      </c>
      <c r="D53" s="110">
        <f>統計カウント資料!E288</f>
        <v>1</v>
      </c>
      <c r="E53" s="110">
        <f>統計カウント資料!F288</f>
        <v>1</v>
      </c>
      <c r="F53" s="110">
        <v>0</v>
      </c>
      <c r="G53" s="110">
        <f>統計カウント資料!H288</f>
        <v>0</v>
      </c>
      <c r="H53" s="110">
        <f>統計カウント資料!I288</f>
        <v>0</v>
      </c>
      <c r="I53" s="110">
        <f>統計カウント資料!J288</f>
        <v>3</v>
      </c>
      <c r="J53" s="110">
        <f>統計カウント資料!K288</f>
        <v>0</v>
      </c>
      <c r="K53" s="110">
        <f>統計カウント資料!L288</f>
        <v>0</v>
      </c>
      <c r="L53" s="110">
        <f>統計カウント資料!M288</f>
        <v>0</v>
      </c>
      <c r="M53" s="110">
        <f>統計カウント資料!N288</f>
        <v>0</v>
      </c>
      <c r="N53" s="110">
        <f>統計カウント資料!O288</f>
        <v>0</v>
      </c>
      <c r="O53" s="110">
        <f>統計カウント資料!P288</f>
        <v>0</v>
      </c>
      <c r="P53" s="110">
        <f>統計カウント資料!Q288</f>
        <v>2</v>
      </c>
      <c r="Q53" s="110">
        <f>統計カウント資料!R288</f>
        <v>2</v>
      </c>
      <c r="R53" s="110">
        <f>統計カウント資料!S288</f>
        <v>0</v>
      </c>
      <c r="S53" s="111">
        <f>統計カウント資料!T288</f>
        <v>0</v>
      </c>
    </row>
    <row r="54" spans="1:20" ht="12" customHeight="1" x14ac:dyDescent="0.2">
      <c r="A54" s="208"/>
      <c r="B54" s="109" t="s">
        <v>690</v>
      </c>
      <c r="C54" s="110">
        <f t="shared" si="1"/>
        <v>4</v>
      </c>
      <c r="D54" s="110">
        <f>統計カウント資料!E293</f>
        <v>1</v>
      </c>
      <c r="E54" s="110">
        <f>統計カウント資料!F293</f>
        <v>1</v>
      </c>
      <c r="F54" s="110">
        <v>0</v>
      </c>
      <c r="G54" s="110">
        <f>統計カウント資料!H293</f>
        <v>0</v>
      </c>
      <c r="H54" s="110">
        <f>統計カウント資料!I293</f>
        <v>0</v>
      </c>
      <c r="I54" s="110">
        <f>統計カウント資料!J293</f>
        <v>3</v>
      </c>
      <c r="J54" s="110">
        <f>統計カウント資料!K293</f>
        <v>0</v>
      </c>
      <c r="K54" s="110">
        <f>統計カウント資料!L293</f>
        <v>0</v>
      </c>
      <c r="L54" s="110">
        <f>統計カウント資料!M293</f>
        <v>0</v>
      </c>
      <c r="M54" s="110">
        <f>統計カウント資料!N293</f>
        <v>0</v>
      </c>
      <c r="N54" s="110">
        <f>統計カウント資料!O293</f>
        <v>0</v>
      </c>
      <c r="O54" s="110">
        <f>統計カウント資料!P293</f>
        <v>0</v>
      </c>
      <c r="P54" s="110">
        <f>統計カウント資料!Q293</f>
        <v>0</v>
      </c>
      <c r="Q54" s="110">
        <f>統計カウント資料!R293</f>
        <v>4</v>
      </c>
      <c r="R54" s="110">
        <f>統計カウント資料!S293</f>
        <v>0</v>
      </c>
      <c r="S54" s="111">
        <f>統計カウント資料!T293</f>
        <v>0</v>
      </c>
    </row>
    <row r="55" spans="1:20" ht="12" customHeight="1" x14ac:dyDescent="0.2">
      <c r="A55" s="208"/>
      <c r="B55" s="109" t="s">
        <v>691</v>
      </c>
      <c r="C55" s="110">
        <f t="shared" si="1"/>
        <v>5</v>
      </c>
      <c r="D55" s="110">
        <f>統計カウント資料!E299</f>
        <v>2</v>
      </c>
      <c r="E55" s="110">
        <f>統計カウント資料!F299</f>
        <v>1</v>
      </c>
      <c r="F55" s="110">
        <f>統計カウント資料!G299</f>
        <v>0</v>
      </c>
      <c r="G55" s="110">
        <f>統計カウント資料!H299</f>
        <v>1</v>
      </c>
      <c r="H55" s="110">
        <f>統計カウント資料!I299</f>
        <v>0</v>
      </c>
      <c r="I55" s="110">
        <f>統計カウント資料!J299</f>
        <v>3</v>
      </c>
      <c r="J55" s="110">
        <f>統計カウント資料!K299</f>
        <v>0</v>
      </c>
      <c r="K55" s="110">
        <f>統計カウント資料!L299</f>
        <v>0</v>
      </c>
      <c r="L55" s="110">
        <f>統計カウント資料!M299</f>
        <v>0</v>
      </c>
      <c r="M55" s="110">
        <f>統計カウント資料!N299</f>
        <v>0</v>
      </c>
      <c r="N55" s="110">
        <f>統計カウント資料!O299</f>
        <v>0</v>
      </c>
      <c r="O55" s="110">
        <f>統計カウント資料!P299</f>
        <v>0</v>
      </c>
      <c r="P55" s="110">
        <f>統計カウント資料!Q299</f>
        <v>0</v>
      </c>
      <c r="Q55" s="110">
        <f>統計カウント資料!R299</f>
        <v>5</v>
      </c>
      <c r="R55" s="110">
        <f>統計カウント資料!S299</f>
        <v>0</v>
      </c>
      <c r="S55" s="111">
        <f>統計カウント資料!T299</f>
        <v>0</v>
      </c>
    </row>
    <row r="56" spans="1:20" ht="12" customHeight="1" x14ac:dyDescent="0.2">
      <c r="A56" s="208"/>
      <c r="B56" s="109" t="s">
        <v>692</v>
      </c>
      <c r="C56" s="110">
        <f t="shared" si="1"/>
        <v>7</v>
      </c>
      <c r="D56" s="110">
        <f>統計カウント資料!E307</f>
        <v>2</v>
      </c>
      <c r="E56" s="110">
        <f>統計カウント資料!F307</f>
        <v>1</v>
      </c>
      <c r="F56" s="110">
        <f>統計カウント資料!G307</f>
        <v>1</v>
      </c>
      <c r="G56" s="110">
        <f>統計カウント資料!H307</f>
        <v>0</v>
      </c>
      <c r="H56" s="110">
        <f>統計カウント資料!I307</f>
        <v>0</v>
      </c>
      <c r="I56" s="110">
        <f>統計カウント資料!J307</f>
        <v>5</v>
      </c>
      <c r="J56" s="110">
        <f>統計カウント資料!K307</f>
        <v>0</v>
      </c>
      <c r="K56" s="110">
        <f>統計カウント資料!L307</f>
        <v>0</v>
      </c>
      <c r="L56" s="110">
        <f>統計カウント資料!M307</f>
        <v>0</v>
      </c>
      <c r="M56" s="110">
        <f>統計カウント資料!N307</f>
        <v>0</v>
      </c>
      <c r="N56" s="110">
        <f>統計カウント資料!O307</f>
        <v>0</v>
      </c>
      <c r="O56" s="110">
        <f>統計カウント資料!P307</f>
        <v>0</v>
      </c>
      <c r="P56" s="110">
        <f>統計カウント資料!Q307</f>
        <v>0</v>
      </c>
      <c r="Q56" s="110">
        <f>統計カウント資料!R307</f>
        <v>7</v>
      </c>
      <c r="R56" s="110">
        <f>統計カウント資料!S307</f>
        <v>0</v>
      </c>
      <c r="S56" s="111">
        <f>統計カウント資料!T307</f>
        <v>0</v>
      </c>
    </row>
    <row r="57" spans="1:20" ht="12" customHeight="1" x14ac:dyDescent="0.2">
      <c r="A57" s="208"/>
      <c r="B57" s="109" t="s">
        <v>693</v>
      </c>
      <c r="C57" s="110">
        <f t="shared" si="1"/>
        <v>6</v>
      </c>
      <c r="D57" s="110">
        <f>統計カウント資料!E314</f>
        <v>1</v>
      </c>
      <c r="E57" s="110">
        <f>統計カウント資料!F314</f>
        <v>1</v>
      </c>
      <c r="F57" s="110">
        <f>統計カウント資料!G314</f>
        <v>0</v>
      </c>
      <c r="G57" s="110">
        <f>統計カウント資料!H314</f>
        <v>1</v>
      </c>
      <c r="H57" s="110">
        <f>統計カウント資料!I314</f>
        <v>0</v>
      </c>
      <c r="I57" s="110">
        <f>統計カウント資料!J314</f>
        <v>5</v>
      </c>
      <c r="J57" s="110">
        <f>統計カウント資料!K314</f>
        <v>0</v>
      </c>
      <c r="K57" s="110">
        <f>統計カウント資料!L314</f>
        <v>0</v>
      </c>
      <c r="L57" s="110">
        <f>統計カウント資料!M314</f>
        <v>0</v>
      </c>
      <c r="M57" s="110">
        <f>統計カウント資料!N314</f>
        <v>0</v>
      </c>
      <c r="N57" s="110">
        <f>統計カウント資料!O314</f>
        <v>0</v>
      </c>
      <c r="O57" s="110">
        <f>統計カウント資料!P314</f>
        <v>0</v>
      </c>
      <c r="P57" s="110">
        <f>統計カウント資料!Q314</f>
        <v>0</v>
      </c>
      <c r="Q57" s="110">
        <f>統計カウント資料!R314</f>
        <v>6</v>
      </c>
      <c r="R57" s="110">
        <f>統計カウント資料!S314</f>
        <v>0</v>
      </c>
      <c r="S57" s="111">
        <f>統計カウント資料!T314</f>
        <v>0</v>
      </c>
    </row>
    <row r="58" spans="1:20" ht="12" customHeight="1" x14ac:dyDescent="0.2">
      <c r="A58" s="208"/>
      <c r="B58" s="109" t="s">
        <v>524</v>
      </c>
      <c r="C58" s="110">
        <f t="shared" si="1"/>
        <v>5</v>
      </c>
      <c r="D58" s="110">
        <f>統計カウント資料!E320</f>
        <v>1</v>
      </c>
      <c r="E58" s="110">
        <f>統計カウント資料!F320</f>
        <v>1</v>
      </c>
      <c r="F58" s="110">
        <f>統計カウント資料!G320</f>
        <v>1</v>
      </c>
      <c r="G58" s="110">
        <f>統計カウント資料!H320</f>
        <v>0</v>
      </c>
      <c r="H58" s="110">
        <f>統計カウント資料!I320</f>
        <v>0</v>
      </c>
      <c r="I58" s="110">
        <f>統計カウント資料!J320</f>
        <v>4</v>
      </c>
      <c r="J58" s="110">
        <f>統計カウント資料!K320</f>
        <v>0</v>
      </c>
      <c r="K58" s="110">
        <f>統計カウント資料!L320</f>
        <v>0</v>
      </c>
      <c r="L58" s="110">
        <f>統計カウント資料!M320</f>
        <v>0</v>
      </c>
      <c r="M58" s="110">
        <f>統計カウント資料!N320</f>
        <v>0</v>
      </c>
      <c r="N58" s="110">
        <f>統計カウント資料!O320</f>
        <v>0</v>
      </c>
      <c r="O58" s="110">
        <f>統計カウント資料!P320</f>
        <v>0</v>
      </c>
      <c r="P58" s="110">
        <f>統計カウント資料!Q320</f>
        <v>1</v>
      </c>
      <c r="Q58" s="110">
        <f>統計カウント資料!R320</f>
        <v>4</v>
      </c>
      <c r="R58" s="110">
        <f>統計カウント資料!S320</f>
        <v>0</v>
      </c>
      <c r="S58" s="111">
        <f>統計カウント資料!T320</f>
        <v>0</v>
      </c>
    </row>
    <row r="59" spans="1:20" ht="12" customHeight="1" x14ac:dyDescent="0.2">
      <c r="A59" s="208"/>
      <c r="B59" s="109" t="s">
        <v>694</v>
      </c>
      <c r="C59" s="110">
        <f t="shared" si="1"/>
        <v>5</v>
      </c>
      <c r="D59" s="110">
        <f>統計カウント資料!E326</f>
        <v>3</v>
      </c>
      <c r="E59" s="110">
        <f>統計カウント資料!F326</f>
        <v>3</v>
      </c>
      <c r="F59" s="110">
        <f>統計カウント資料!G326</f>
        <v>2</v>
      </c>
      <c r="G59" s="110">
        <f>統計カウント資料!H326</f>
        <v>0</v>
      </c>
      <c r="H59" s="110">
        <f>統計カウント資料!I326</f>
        <v>0</v>
      </c>
      <c r="I59" s="110">
        <f>統計カウント資料!J326</f>
        <v>2</v>
      </c>
      <c r="J59" s="110">
        <f>統計カウント資料!K326</f>
        <v>0</v>
      </c>
      <c r="K59" s="110">
        <f>統計カウント資料!L326</f>
        <v>0</v>
      </c>
      <c r="L59" s="110">
        <f>統計カウント資料!M326</f>
        <v>0</v>
      </c>
      <c r="M59" s="110">
        <f>統計カウント資料!N326</f>
        <v>0</v>
      </c>
      <c r="N59" s="110">
        <f>統計カウント資料!O326</f>
        <v>0</v>
      </c>
      <c r="O59" s="110">
        <f>統計カウント資料!P326</f>
        <v>0</v>
      </c>
      <c r="P59" s="110">
        <f>統計カウント資料!Q326</f>
        <v>2</v>
      </c>
      <c r="Q59" s="110">
        <f>統計カウント資料!R326</f>
        <v>3</v>
      </c>
      <c r="R59" s="110">
        <f>統計カウント資料!S326</f>
        <v>0</v>
      </c>
      <c r="S59" s="111">
        <f>統計カウント資料!T326</f>
        <v>0</v>
      </c>
    </row>
    <row r="60" spans="1:20" ht="12" customHeight="1" x14ac:dyDescent="0.2">
      <c r="A60" s="208"/>
      <c r="B60" s="109" t="s">
        <v>520</v>
      </c>
      <c r="C60" s="110">
        <f t="shared" si="1"/>
        <v>49</v>
      </c>
      <c r="D60" s="110">
        <f>統計カウント資料!E327</f>
        <v>15</v>
      </c>
      <c r="E60" s="110">
        <f>統計カウント資料!F327</f>
        <v>13</v>
      </c>
      <c r="F60" s="110">
        <f>統計カウント資料!G327</f>
        <v>5</v>
      </c>
      <c r="G60" s="110">
        <f>統計カウント資料!H327</f>
        <v>5</v>
      </c>
      <c r="H60" s="110">
        <f>統計カウント資料!I327</f>
        <v>0</v>
      </c>
      <c r="I60" s="110">
        <f>統計カウント資料!J327</f>
        <v>33</v>
      </c>
      <c r="J60" s="110">
        <f>統計カウント資料!K327</f>
        <v>1</v>
      </c>
      <c r="K60" s="110">
        <f>統計カウント資料!L327</f>
        <v>1</v>
      </c>
      <c r="L60" s="110">
        <v>0</v>
      </c>
      <c r="M60" s="110">
        <f>統計カウント資料!N327</f>
        <v>0</v>
      </c>
      <c r="N60" s="110">
        <f>統計カウント資料!O327</f>
        <v>0</v>
      </c>
      <c r="O60" s="110">
        <f>統計カウント資料!P327</f>
        <v>0</v>
      </c>
      <c r="P60" s="110">
        <f>統計カウント資料!Q327</f>
        <v>7</v>
      </c>
      <c r="Q60" s="110">
        <f>統計カウント資料!R327</f>
        <v>42</v>
      </c>
      <c r="R60" s="110">
        <f>統計カウント資料!S327</f>
        <v>0</v>
      </c>
      <c r="S60" s="111">
        <f>統計カウント資料!T327</f>
        <v>0</v>
      </c>
    </row>
    <row r="61" spans="1:20" ht="12" customHeight="1" x14ac:dyDescent="0.2">
      <c r="A61" s="199" t="s">
        <v>527</v>
      </c>
      <c r="B61" s="200"/>
      <c r="C61" s="117">
        <f>C8+C15+C25+C27+C35+C51+C60</f>
        <v>266</v>
      </c>
      <c r="D61" s="117">
        <f t="shared" ref="D61:Q61" si="2">D8+D15+D25+D27+D35+D51+D60</f>
        <v>143</v>
      </c>
      <c r="E61" s="117">
        <f t="shared" si="2"/>
        <v>126</v>
      </c>
      <c r="F61" s="117">
        <f t="shared" si="2"/>
        <v>52</v>
      </c>
      <c r="G61" s="117">
        <f t="shared" si="2"/>
        <v>7</v>
      </c>
      <c r="H61" s="117">
        <f t="shared" si="2"/>
        <v>2</v>
      </c>
      <c r="I61" s="117">
        <f t="shared" ref="I61:N61" si="3">I8+I15+I25+I27+I35+I51+I60</f>
        <v>111</v>
      </c>
      <c r="J61" s="117">
        <f t="shared" si="3"/>
        <v>7</v>
      </c>
      <c r="K61" s="117">
        <f t="shared" si="3"/>
        <v>6</v>
      </c>
      <c r="L61" s="117">
        <f t="shared" si="3"/>
        <v>1</v>
      </c>
      <c r="M61" s="117">
        <f t="shared" si="3"/>
        <v>2</v>
      </c>
      <c r="N61" s="117">
        <f t="shared" si="3"/>
        <v>1</v>
      </c>
      <c r="O61" s="117">
        <f t="shared" si="2"/>
        <v>2</v>
      </c>
      <c r="P61" s="117">
        <f t="shared" si="2"/>
        <v>40</v>
      </c>
      <c r="Q61" s="117">
        <f t="shared" si="2"/>
        <v>221</v>
      </c>
      <c r="R61" s="117">
        <f>R8+R15+R25+R27+R35+R51+R60</f>
        <v>3</v>
      </c>
      <c r="S61" s="118">
        <f>S8+S15+S25+S27+S35+S51+S60</f>
        <v>2</v>
      </c>
    </row>
    <row r="62" spans="1:20" ht="12" customHeight="1" x14ac:dyDescent="0.2">
      <c r="A62" s="201" t="s">
        <v>528</v>
      </c>
      <c r="B62" s="202"/>
      <c r="C62" s="112">
        <v>100</v>
      </c>
      <c r="D62" s="112">
        <f>D61/C61*100</f>
        <v>53.759398496240607</v>
      </c>
      <c r="E62" s="112" t="s">
        <v>640</v>
      </c>
      <c r="F62" s="112" t="s">
        <v>640</v>
      </c>
      <c r="G62" s="112" t="s">
        <v>640</v>
      </c>
      <c r="H62" s="112">
        <f>H61/C61*100</f>
        <v>0.75187969924812026</v>
      </c>
      <c r="I62" s="112">
        <f>I61/C61*100</f>
        <v>41.729323308270679</v>
      </c>
      <c r="J62" s="112">
        <f>J61/C61*100</f>
        <v>2.6315789473684208</v>
      </c>
      <c r="K62" s="112" t="s">
        <v>640</v>
      </c>
      <c r="L62" s="112" t="s">
        <v>640</v>
      </c>
      <c r="M62" s="112" t="s">
        <v>640</v>
      </c>
      <c r="N62" s="112">
        <f>N61/C61*100</f>
        <v>0.37593984962406013</v>
      </c>
      <c r="O62" s="112">
        <f>O61/C61*100</f>
        <v>0.75187969924812026</v>
      </c>
      <c r="P62" s="112">
        <f>P61/C61*100</f>
        <v>15.037593984962406</v>
      </c>
      <c r="Q62" s="112">
        <f>Q61/C61*100</f>
        <v>83.082706766917298</v>
      </c>
      <c r="R62" s="112">
        <f>R61/C61*100</f>
        <v>1.1278195488721803</v>
      </c>
      <c r="S62" s="113">
        <f>S61/C61*100</f>
        <v>0.75187969924812026</v>
      </c>
      <c r="T62" s="107">
        <f>SUM(D62:O62)</f>
        <v>100.00000000000001</v>
      </c>
    </row>
    <row r="63" spans="1:20" s="105" customFormat="1" ht="18.75" customHeight="1" x14ac:dyDescent="0.2">
      <c r="A63" s="213" t="s">
        <v>695</v>
      </c>
      <c r="B63" s="213"/>
      <c r="C63" s="213"/>
      <c r="D63" s="213"/>
      <c r="E63" s="213"/>
      <c r="F63" s="213"/>
      <c r="G63" s="213"/>
      <c r="H63" s="213"/>
      <c r="I63" s="213"/>
      <c r="J63" s="213"/>
    </row>
    <row r="64" spans="1:20" s="105" customFormat="1" ht="18.75" customHeight="1" x14ac:dyDescent="0.2">
      <c r="A64" s="212" t="s">
        <v>696</v>
      </c>
      <c r="B64" s="212"/>
      <c r="C64" s="212"/>
      <c r="D64" s="212"/>
      <c r="E64" s="212"/>
      <c r="F64" s="212"/>
      <c r="G64" s="212"/>
      <c r="H64" s="212"/>
      <c r="I64" s="212"/>
      <c r="J64" s="212"/>
      <c r="K64" s="206" t="s">
        <v>697</v>
      </c>
      <c r="L64" s="206"/>
      <c r="M64" s="206"/>
      <c r="N64" s="206"/>
      <c r="O64" s="206"/>
      <c r="P64" s="206"/>
      <c r="Q64" s="206"/>
      <c r="R64" s="206"/>
      <c r="S64" s="206"/>
    </row>
  </sheetData>
  <mergeCells count="31">
    <mergeCell ref="A28:A35"/>
    <mergeCell ref="O4:O5"/>
    <mergeCell ref="B3:B5"/>
    <mergeCell ref="Q4:Q5"/>
    <mergeCell ref="H4:H5"/>
    <mergeCell ref="A3:A5"/>
    <mergeCell ref="A6:A8"/>
    <mergeCell ref="K4:M4"/>
    <mergeCell ref="R4:R5"/>
    <mergeCell ref="A9:A15"/>
    <mergeCell ref="I4:I5"/>
    <mergeCell ref="A1:S1"/>
    <mergeCell ref="Q2:S2"/>
    <mergeCell ref="D3:O3"/>
    <mergeCell ref="N4:N5"/>
    <mergeCell ref="A61:B61"/>
    <mergeCell ref="A62:B62"/>
    <mergeCell ref="P3:S3"/>
    <mergeCell ref="C3:C5"/>
    <mergeCell ref="K64:S64"/>
    <mergeCell ref="D4:D5"/>
    <mergeCell ref="A16:A25"/>
    <mergeCell ref="A36:A51"/>
    <mergeCell ref="A52:A60"/>
    <mergeCell ref="J4:J5"/>
    <mergeCell ref="A26:A27"/>
    <mergeCell ref="E4:G4"/>
    <mergeCell ref="A64:J64"/>
    <mergeCell ref="A63:J63"/>
    <mergeCell ref="P4:P5"/>
    <mergeCell ref="S4:S5"/>
  </mergeCells>
  <phoneticPr fontId="2"/>
  <pageMargins left="0.70866141732283472" right="0.70866141732283472" top="0.43307086614173229" bottom="0.43307086614173229"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73"/>
  <sheetViews>
    <sheetView showOutlineSymbols="0" zoomScale="130" zoomScaleNormal="130" zoomScaleSheetLayoutView="100" workbookViewId="0">
      <pane ySplit="5" topLeftCell="A53" activePane="bottomLeft" state="frozen"/>
      <selection pane="bottomLeft" activeCell="A3" sqref="A3:A5"/>
    </sheetView>
  </sheetViews>
  <sheetFormatPr defaultColWidth="3" defaultRowHeight="13.5" customHeight="1" x14ac:dyDescent="0.2"/>
  <cols>
    <col min="1" max="1" width="3.08984375" style="133" customWidth="1"/>
    <col min="2" max="2" width="7.453125" style="134" customWidth="1"/>
    <col min="3" max="29" width="2.90625" style="131" customWidth="1"/>
    <col min="30" max="16384" width="3" style="131"/>
  </cols>
  <sheetData>
    <row r="1" spans="1:256" ht="27.75" customHeight="1" x14ac:dyDescent="0.2">
      <c r="A1" s="231" t="s">
        <v>803</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row>
    <row r="2" spans="1:256" ht="18" customHeight="1" x14ac:dyDescent="0.2">
      <c r="A2" s="226" t="s">
        <v>830</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row>
    <row r="3" spans="1:256" ht="13.5" customHeight="1" x14ac:dyDescent="0.2">
      <c r="A3" s="229" t="s">
        <v>548</v>
      </c>
      <c r="B3" s="232" t="s">
        <v>755</v>
      </c>
      <c r="C3" s="237" t="s">
        <v>527</v>
      </c>
      <c r="D3" s="137" t="s">
        <v>542</v>
      </c>
      <c r="E3" s="137"/>
      <c r="F3" s="137"/>
      <c r="G3" s="137"/>
      <c r="H3" s="137"/>
      <c r="I3" s="137"/>
      <c r="J3" s="137"/>
      <c r="K3" s="137"/>
      <c r="L3" s="137"/>
      <c r="M3" s="137"/>
      <c r="N3" s="137"/>
      <c r="O3" s="137"/>
      <c r="P3" s="137"/>
      <c r="Q3" s="137" t="s">
        <v>543</v>
      </c>
      <c r="R3" s="137"/>
      <c r="S3" s="137"/>
      <c r="T3" s="137"/>
      <c r="U3" s="137"/>
      <c r="V3" s="137"/>
      <c r="W3" s="137"/>
      <c r="X3" s="137"/>
      <c r="Y3" s="137"/>
      <c r="Z3" s="137"/>
      <c r="AA3" s="137"/>
      <c r="AB3" s="137"/>
      <c r="AC3" s="138"/>
    </row>
    <row r="4" spans="1:256" ht="13.5" customHeight="1" x14ac:dyDescent="0.2">
      <c r="A4" s="230"/>
      <c r="B4" s="233"/>
      <c r="C4" s="225"/>
      <c r="D4" s="225" t="s">
        <v>549</v>
      </c>
      <c r="E4" s="139" t="s">
        <v>544</v>
      </c>
      <c r="F4" s="139"/>
      <c r="G4" s="139"/>
      <c r="H4" s="139" t="s">
        <v>545</v>
      </c>
      <c r="I4" s="139"/>
      <c r="J4" s="139"/>
      <c r="K4" s="139" t="s">
        <v>546</v>
      </c>
      <c r="L4" s="139"/>
      <c r="M4" s="139"/>
      <c r="N4" s="139" t="s">
        <v>547</v>
      </c>
      <c r="O4" s="139"/>
      <c r="P4" s="139"/>
      <c r="Q4" s="227" t="s">
        <v>549</v>
      </c>
      <c r="R4" s="139" t="s">
        <v>544</v>
      </c>
      <c r="S4" s="139"/>
      <c r="T4" s="139"/>
      <c r="U4" s="139" t="s">
        <v>545</v>
      </c>
      <c r="V4" s="139"/>
      <c r="W4" s="139"/>
      <c r="X4" s="139" t="s">
        <v>546</v>
      </c>
      <c r="Y4" s="139"/>
      <c r="Z4" s="139"/>
      <c r="AA4" s="139" t="s">
        <v>547</v>
      </c>
      <c r="AB4" s="139"/>
      <c r="AC4" s="140"/>
    </row>
    <row r="5" spans="1:256" ht="18.75" customHeight="1" x14ac:dyDescent="0.2">
      <c r="A5" s="230"/>
      <c r="B5" s="234"/>
      <c r="C5" s="225"/>
      <c r="D5" s="225"/>
      <c r="E5" s="141" t="s">
        <v>549</v>
      </c>
      <c r="F5" s="141" t="s">
        <v>550</v>
      </c>
      <c r="G5" s="141" t="s">
        <v>551</v>
      </c>
      <c r="H5" s="141" t="s">
        <v>549</v>
      </c>
      <c r="I5" s="141" t="s">
        <v>550</v>
      </c>
      <c r="J5" s="141" t="s">
        <v>551</v>
      </c>
      <c r="K5" s="141" t="s">
        <v>549</v>
      </c>
      <c r="L5" s="141" t="s">
        <v>550</v>
      </c>
      <c r="M5" s="141" t="s">
        <v>551</v>
      </c>
      <c r="N5" s="141" t="s">
        <v>549</v>
      </c>
      <c r="O5" s="141" t="s">
        <v>550</v>
      </c>
      <c r="P5" s="141" t="s">
        <v>551</v>
      </c>
      <c r="Q5" s="228"/>
      <c r="R5" s="141" t="s">
        <v>549</v>
      </c>
      <c r="S5" s="141" t="s">
        <v>550</v>
      </c>
      <c r="T5" s="141" t="s">
        <v>551</v>
      </c>
      <c r="U5" s="141" t="s">
        <v>549</v>
      </c>
      <c r="V5" s="141" t="s">
        <v>550</v>
      </c>
      <c r="W5" s="141" t="s">
        <v>551</v>
      </c>
      <c r="X5" s="141" t="s">
        <v>549</v>
      </c>
      <c r="Y5" s="141" t="s">
        <v>550</v>
      </c>
      <c r="Z5" s="141" t="s">
        <v>551</v>
      </c>
      <c r="AA5" s="141" t="s">
        <v>549</v>
      </c>
      <c r="AB5" s="141" t="s">
        <v>550</v>
      </c>
      <c r="AC5" s="142" t="s">
        <v>551</v>
      </c>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row>
    <row r="6" spans="1:256" ht="3.75" customHeight="1" x14ac:dyDescent="0.2">
      <c r="A6" s="238" t="s">
        <v>151</v>
      </c>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50"/>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row>
    <row r="7" spans="1:256" ht="11.25" customHeight="1" x14ac:dyDescent="0.2">
      <c r="A7" s="239"/>
      <c r="B7" s="143" t="s">
        <v>552</v>
      </c>
      <c r="C7" s="153">
        <f>SUM(D7+Q7)</f>
        <v>15</v>
      </c>
      <c r="D7" s="153">
        <f>SUM(E7+H7+K7+N7)</f>
        <v>13</v>
      </c>
      <c r="E7" s="153">
        <f>SUM(F7:G7)</f>
        <v>8</v>
      </c>
      <c r="F7" s="153">
        <f>統計カウント資料!V19</f>
        <v>0</v>
      </c>
      <c r="G7" s="153">
        <f>統計カウント資料!W19</f>
        <v>8</v>
      </c>
      <c r="H7" s="153">
        <f>SUM(I7:J7)</f>
        <v>0</v>
      </c>
      <c r="I7" s="153">
        <f>統計カウント資料!X19</f>
        <v>0</v>
      </c>
      <c r="J7" s="153">
        <f>統計カウント資料!Y19</f>
        <v>0</v>
      </c>
      <c r="K7" s="153">
        <f>SUM(L7:M7)</f>
        <v>5</v>
      </c>
      <c r="L7" s="153">
        <f>統計カウント資料!Z19</f>
        <v>2</v>
      </c>
      <c r="M7" s="153">
        <f>統計カウント資料!AA19</f>
        <v>3</v>
      </c>
      <c r="N7" s="153">
        <f>SUM(O7:P7)</f>
        <v>0</v>
      </c>
      <c r="O7" s="153">
        <f>統計カウント資料!AB19</f>
        <v>0</v>
      </c>
      <c r="P7" s="153">
        <f>統計カウント資料!AC19</f>
        <v>0</v>
      </c>
      <c r="Q7" s="153">
        <f>R7+U7+X7+AA7</f>
        <v>2</v>
      </c>
      <c r="R7" s="153">
        <f>SUM(S7:T7)</f>
        <v>2</v>
      </c>
      <c r="S7" s="153">
        <f>統計カウント資料!AD19</f>
        <v>0</v>
      </c>
      <c r="T7" s="153">
        <f>統計カウント資料!AE19</f>
        <v>2</v>
      </c>
      <c r="U7" s="153">
        <f>SUM(V7:W7)</f>
        <v>0</v>
      </c>
      <c r="V7" s="153">
        <f>統計カウント資料!AF19</f>
        <v>0</v>
      </c>
      <c r="W7" s="153">
        <f>統計カウント資料!AG19</f>
        <v>0</v>
      </c>
      <c r="X7" s="153">
        <f>SUM(Y7:Z7)</f>
        <v>0</v>
      </c>
      <c r="Y7" s="153">
        <f>統計カウント資料!AH19</f>
        <v>0</v>
      </c>
      <c r="Z7" s="153">
        <f>統計カウント資料!AI19</f>
        <v>0</v>
      </c>
      <c r="AA7" s="153">
        <f>SUM(AB7:AC7)</f>
        <v>0</v>
      </c>
      <c r="AB7" s="153">
        <f>統計カウント資料!AJ19</f>
        <v>0</v>
      </c>
      <c r="AC7" s="154">
        <f>統計カウント資料!AK19</f>
        <v>0</v>
      </c>
    </row>
    <row r="8" spans="1:256" ht="11.25" customHeight="1" x14ac:dyDescent="0.2">
      <c r="A8" s="240"/>
      <c r="B8" s="143" t="s">
        <v>553</v>
      </c>
      <c r="C8" s="153">
        <f>SUM(C7)</f>
        <v>15</v>
      </c>
      <c r="D8" s="153">
        <f>SUM(D7)</f>
        <v>13</v>
      </c>
      <c r="E8" s="153">
        <f>SUM(E7)</f>
        <v>8</v>
      </c>
      <c r="F8" s="153">
        <f t="shared" ref="F8:AC8" si="0">SUM(F7)</f>
        <v>0</v>
      </c>
      <c r="G8" s="153">
        <f t="shared" si="0"/>
        <v>8</v>
      </c>
      <c r="H8" s="153">
        <f>SUM(H7)</f>
        <v>0</v>
      </c>
      <c r="I8" s="153">
        <f t="shared" si="0"/>
        <v>0</v>
      </c>
      <c r="J8" s="153">
        <f t="shared" si="0"/>
        <v>0</v>
      </c>
      <c r="K8" s="153">
        <f t="shared" si="0"/>
        <v>5</v>
      </c>
      <c r="L8" s="153">
        <f t="shared" si="0"/>
        <v>2</v>
      </c>
      <c r="M8" s="153">
        <f t="shared" si="0"/>
        <v>3</v>
      </c>
      <c r="N8" s="153">
        <f t="shared" si="0"/>
        <v>0</v>
      </c>
      <c r="O8" s="153">
        <f t="shared" si="0"/>
        <v>0</v>
      </c>
      <c r="P8" s="153">
        <f t="shared" si="0"/>
        <v>0</v>
      </c>
      <c r="Q8" s="153">
        <f t="shared" si="0"/>
        <v>2</v>
      </c>
      <c r="R8" s="153">
        <f t="shared" si="0"/>
        <v>2</v>
      </c>
      <c r="S8" s="153">
        <f t="shared" si="0"/>
        <v>0</v>
      </c>
      <c r="T8" s="153">
        <f t="shared" si="0"/>
        <v>2</v>
      </c>
      <c r="U8" s="153">
        <f t="shared" si="0"/>
        <v>0</v>
      </c>
      <c r="V8" s="153">
        <f t="shared" si="0"/>
        <v>0</v>
      </c>
      <c r="W8" s="153">
        <f t="shared" si="0"/>
        <v>0</v>
      </c>
      <c r="X8" s="153">
        <f>SUM(X7)</f>
        <v>0</v>
      </c>
      <c r="Y8" s="153">
        <f t="shared" si="0"/>
        <v>0</v>
      </c>
      <c r="Z8" s="153">
        <f t="shared" si="0"/>
        <v>0</v>
      </c>
      <c r="AA8" s="153">
        <f t="shared" si="0"/>
        <v>0</v>
      </c>
      <c r="AB8" s="153">
        <f t="shared" si="0"/>
        <v>0</v>
      </c>
      <c r="AC8" s="154">
        <f t="shared" si="0"/>
        <v>0</v>
      </c>
    </row>
    <row r="9" spans="1:256" ht="11.25" customHeight="1" x14ac:dyDescent="0.2">
      <c r="A9" s="242" t="s">
        <v>756</v>
      </c>
      <c r="B9" s="144" t="s">
        <v>565</v>
      </c>
      <c r="C9" s="155">
        <f>SUM(D9+Q9)</f>
        <v>6</v>
      </c>
      <c r="D9" s="155">
        <f>SUM(E9+H9+K9+N9)</f>
        <v>3</v>
      </c>
      <c r="E9" s="155">
        <f>SUM(F9:G9)</f>
        <v>0</v>
      </c>
      <c r="F9" s="155">
        <f>統計カウント資料!V27</f>
        <v>0</v>
      </c>
      <c r="G9" s="155">
        <f>統計カウント資料!W27</f>
        <v>0</v>
      </c>
      <c r="H9" s="155">
        <f t="shared" ref="H9:H14" si="1">SUM(I9:J9)</f>
        <v>0</v>
      </c>
      <c r="I9" s="155">
        <f>統計カウント資料!X27</f>
        <v>0</v>
      </c>
      <c r="J9" s="155">
        <f>統計カウント資料!Y27</f>
        <v>0</v>
      </c>
      <c r="K9" s="155">
        <f t="shared" ref="K9:K14" si="2">SUM(L9:M9)</f>
        <v>2</v>
      </c>
      <c r="L9" s="155">
        <f>統計カウント資料!Z27</f>
        <v>0</v>
      </c>
      <c r="M9" s="155">
        <f>統計カウント資料!AA27</f>
        <v>2</v>
      </c>
      <c r="N9" s="155">
        <f t="shared" ref="N9:N14" si="3">SUM(O9:P9)</f>
        <v>1</v>
      </c>
      <c r="O9" s="155">
        <f>統計カウント資料!AB27</f>
        <v>0</v>
      </c>
      <c r="P9" s="155">
        <f>統計カウント資料!AC27</f>
        <v>1</v>
      </c>
      <c r="Q9" s="155">
        <f t="shared" ref="Q9:Q14" si="4">SUM(R9+U9+X9+AA9)</f>
        <v>3</v>
      </c>
      <c r="R9" s="155">
        <f t="shared" ref="R9:R14" si="5">SUM(S9:T9)</f>
        <v>0</v>
      </c>
      <c r="S9" s="155">
        <f>統計カウント資料!AD27</f>
        <v>0</v>
      </c>
      <c r="T9" s="155">
        <f>統計カウント資料!AE27</f>
        <v>0</v>
      </c>
      <c r="U9" s="155">
        <f t="shared" ref="U9:U14" si="6">SUM(V9:W9)</f>
        <v>0</v>
      </c>
      <c r="V9" s="155">
        <f>統計カウント資料!AF27</f>
        <v>0</v>
      </c>
      <c r="W9" s="155">
        <f>統計カウント資料!AG27</f>
        <v>0</v>
      </c>
      <c r="X9" s="155">
        <f t="shared" ref="X9:X14" si="7">SUM(Y9:Z9)</f>
        <v>3</v>
      </c>
      <c r="Y9" s="155">
        <f>統計カウント資料!AH27</f>
        <v>1</v>
      </c>
      <c r="Z9" s="155">
        <f>統計カウント資料!AI27</f>
        <v>2</v>
      </c>
      <c r="AA9" s="155">
        <f t="shared" ref="AA9:AA14" si="8">SUM(AB9:AC9)</f>
        <v>0</v>
      </c>
      <c r="AB9" s="155">
        <f>統計カウント資料!AJ27</f>
        <v>0</v>
      </c>
      <c r="AC9" s="156">
        <f>統計カウント資料!AK27</f>
        <v>0</v>
      </c>
    </row>
    <row r="10" spans="1:256" ht="11.25" customHeight="1" x14ac:dyDescent="0.2">
      <c r="A10" s="241"/>
      <c r="B10" s="143" t="s">
        <v>564</v>
      </c>
      <c r="C10" s="153">
        <f t="shared" ref="C10:C14" si="9">SUM(D10+Q10)</f>
        <v>8</v>
      </c>
      <c r="D10" s="153">
        <f t="shared" ref="D10:D13" si="10">SUM(E10+H10+K10+N10)</f>
        <v>3</v>
      </c>
      <c r="E10" s="153">
        <f t="shared" ref="E10:E14" si="11">SUM(F10:G10)</f>
        <v>2</v>
      </c>
      <c r="F10" s="153">
        <f>統計カウント資料!V36</f>
        <v>0</v>
      </c>
      <c r="G10" s="153">
        <f>統計カウント資料!W36</f>
        <v>2</v>
      </c>
      <c r="H10" s="153">
        <f t="shared" si="1"/>
        <v>0</v>
      </c>
      <c r="I10" s="153">
        <f>統計カウント資料!X36</f>
        <v>0</v>
      </c>
      <c r="J10" s="153">
        <f>統計カウント資料!Y36</f>
        <v>0</v>
      </c>
      <c r="K10" s="153">
        <f t="shared" si="2"/>
        <v>1</v>
      </c>
      <c r="L10" s="153">
        <f>統計カウント資料!Z36</f>
        <v>0</v>
      </c>
      <c r="M10" s="153">
        <f>統計カウント資料!AA36</f>
        <v>1</v>
      </c>
      <c r="N10" s="153">
        <f t="shared" si="3"/>
        <v>0</v>
      </c>
      <c r="O10" s="153">
        <f>統計カウント資料!AB36</f>
        <v>0</v>
      </c>
      <c r="P10" s="153">
        <f>統計カウント資料!AC36</f>
        <v>0</v>
      </c>
      <c r="Q10" s="153">
        <f t="shared" si="4"/>
        <v>5</v>
      </c>
      <c r="R10" s="153">
        <f t="shared" si="5"/>
        <v>0</v>
      </c>
      <c r="S10" s="153">
        <f>統計カウント資料!AD36</f>
        <v>0</v>
      </c>
      <c r="T10" s="153">
        <f>統計カウント資料!AE36</f>
        <v>0</v>
      </c>
      <c r="U10" s="153">
        <f t="shared" si="6"/>
        <v>0</v>
      </c>
      <c r="V10" s="153">
        <f>統計カウント資料!AF36</f>
        <v>0</v>
      </c>
      <c r="W10" s="153">
        <f>統計カウント資料!AG36</f>
        <v>0</v>
      </c>
      <c r="X10" s="153">
        <f t="shared" si="7"/>
        <v>5</v>
      </c>
      <c r="Y10" s="153">
        <f>統計カウント資料!AH36</f>
        <v>3</v>
      </c>
      <c r="Z10" s="153">
        <f>統計カウント資料!AI36</f>
        <v>2</v>
      </c>
      <c r="AA10" s="153">
        <f t="shared" si="8"/>
        <v>0</v>
      </c>
      <c r="AB10" s="153">
        <f>統計カウント資料!AJ36</f>
        <v>0</v>
      </c>
      <c r="AC10" s="154">
        <f>統計カウント資料!AK36</f>
        <v>0</v>
      </c>
    </row>
    <row r="11" spans="1:256" ht="11.25" customHeight="1" x14ac:dyDescent="0.2">
      <c r="A11" s="241"/>
      <c r="B11" s="143" t="s">
        <v>566</v>
      </c>
      <c r="C11" s="153">
        <f t="shared" si="9"/>
        <v>5</v>
      </c>
      <c r="D11" s="153">
        <f t="shared" si="10"/>
        <v>5</v>
      </c>
      <c r="E11" s="153">
        <f t="shared" si="11"/>
        <v>3</v>
      </c>
      <c r="F11" s="153">
        <f>統計カウント資料!V43</f>
        <v>0</v>
      </c>
      <c r="G11" s="153">
        <f>統計カウント資料!W43</f>
        <v>3</v>
      </c>
      <c r="H11" s="153">
        <f t="shared" si="1"/>
        <v>0</v>
      </c>
      <c r="I11" s="153">
        <f>統計カウント資料!X43</f>
        <v>0</v>
      </c>
      <c r="J11" s="153">
        <f>統計カウント資料!Y43</f>
        <v>0</v>
      </c>
      <c r="K11" s="153">
        <f t="shared" si="2"/>
        <v>2</v>
      </c>
      <c r="L11" s="153">
        <f>統計カウント資料!Z43</f>
        <v>1</v>
      </c>
      <c r="M11" s="153">
        <f>統計カウント資料!AA43</f>
        <v>1</v>
      </c>
      <c r="N11" s="153">
        <f t="shared" si="3"/>
        <v>0</v>
      </c>
      <c r="O11" s="153">
        <f>統計カウント資料!AB43</f>
        <v>0</v>
      </c>
      <c r="P11" s="153">
        <f>統計カウント資料!AC43</f>
        <v>0</v>
      </c>
      <c r="Q11" s="153">
        <f t="shared" si="4"/>
        <v>0</v>
      </c>
      <c r="R11" s="153">
        <f t="shared" si="5"/>
        <v>0</v>
      </c>
      <c r="S11" s="153">
        <f>統計カウント資料!AD43</f>
        <v>0</v>
      </c>
      <c r="T11" s="153">
        <f>統計カウント資料!AE43</f>
        <v>0</v>
      </c>
      <c r="U11" s="153">
        <f t="shared" si="6"/>
        <v>0</v>
      </c>
      <c r="V11" s="153">
        <f>統計カウント資料!AF43</f>
        <v>0</v>
      </c>
      <c r="W11" s="153">
        <f>統計カウント資料!AG43</f>
        <v>0</v>
      </c>
      <c r="X11" s="153">
        <f t="shared" si="7"/>
        <v>0</v>
      </c>
      <c r="Y11" s="153">
        <f>統計カウント資料!AH43</f>
        <v>0</v>
      </c>
      <c r="Z11" s="153">
        <f>統計カウント資料!AI43</f>
        <v>0</v>
      </c>
      <c r="AA11" s="153">
        <f t="shared" si="8"/>
        <v>0</v>
      </c>
      <c r="AB11" s="153">
        <f>統計カウント資料!AJ43</f>
        <v>0</v>
      </c>
      <c r="AC11" s="154">
        <f>統計カウント資料!AK43</f>
        <v>0</v>
      </c>
    </row>
    <row r="12" spans="1:256" ht="11.25" customHeight="1" x14ac:dyDescent="0.2">
      <c r="A12" s="241"/>
      <c r="B12" s="143" t="s">
        <v>567</v>
      </c>
      <c r="C12" s="153">
        <f t="shared" si="9"/>
        <v>1</v>
      </c>
      <c r="D12" s="153">
        <f t="shared" si="10"/>
        <v>0</v>
      </c>
      <c r="E12" s="153">
        <f t="shared" si="11"/>
        <v>0</v>
      </c>
      <c r="F12" s="153">
        <f>統計カウント資料!V45</f>
        <v>0</v>
      </c>
      <c r="G12" s="153">
        <f>統計カウント資料!W45</f>
        <v>0</v>
      </c>
      <c r="H12" s="153">
        <f t="shared" si="1"/>
        <v>0</v>
      </c>
      <c r="I12" s="153">
        <f>統計カウント資料!X45</f>
        <v>0</v>
      </c>
      <c r="J12" s="153">
        <f>統計カウント資料!Y45</f>
        <v>0</v>
      </c>
      <c r="K12" s="153">
        <f t="shared" si="2"/>
        <v>0</v>
      </c>
      <c r="L12" s="153">
        <f>統計カウント資料!Z45</f>
        <v>0</v>
      </c>
      <c r="M12" s="153">
        <f>統計カウント資料!AA45</f>
        <v>0</v>
      </c>
      <c r="N12" s="153">
        <f t="shared" si="3"/>
        <v>0</v>
      </c>
      <c r="O12" s="153">
        <f>統計カウント資料!AB45</f>
        <v>0</v>
      </c>
      <c r="P12" s="153">
        <f>統計カウント資料!AC45</f>
        <v>0</v>
      </c>
      <c r="Q12" s="153">
        <f t="shared" si="4"/>
        <v>1</v>
      </c>
      <c r="R12" s="153">
        <f t="shared" si="5"/>
        <v>0</v>
      </c>
      <c r="S12" s="153">
        <f>統計カウント資料!AD45</f>
        <v>0</v>
      </c>
      <c r="T12" s="153">
        <f>統計カウント資料!AE45</f>
        <v>0</v>
      </c>
      <c r="U12" s="153">
        <f t="shared" si="6"/>
        <v>0</v>
      </c>
      <c r="V12" s="153">
        <f>統計カウント資料!AF45</f>
        <v>0</v>
      </c>
      <c r="W12" s="153">
        <f>統計カウント資料!AG45</f>
        <v>0</v>
      </c>
      <c r="X12" s="153">
        <f t="shared" si="7"/>
        <v>1</v>
      </c>
      <c r="Y12" s="153">
        <f>統計カウント資料!AH45</f>
        <v>0</v>
      </c>
      <c r="Z12" s="153">
        <f>統計カウント資料!AI45</f>
        <v>1</v>
      </c>
      <c r="AA12" s="153">
        <f t="shared" si="8"/>
        <v>0</v>
      </c>
      <c r="AB12" s="153">
        <f>統計カウント資料!AJ45</f>
        <v>0</v>
      </c>
      <c r="AC12" s="154">
        <f>統計カウント資料!AK45</f>
        <v>0</v>
      </c>
    </row>
    <row r="13" spans="1:256" ht="11.25" customHeight="1" x14ac:dyDescent="0.2">
      <c r="A13" s="241"/>
      <c r="B13" s="143" t="s">
        <v>568</v>
      </c>
      <c r="C13" s="153">
        <f t="shared" si="9"/>
        <v>5</v>
      </c>
      <c r="D13" s="153">
        <f t="shared" si="10"/>
        <v>4</v>
      </c>
      <c r="E13" s="153">
        <f t="shared" si="11"/>
        <v>2</v>
      </c>
      <c r="F13" s="153">
        <f>統計カウント資料!V51</f>
        <v>0</v>
      </c>
      <c r="G13" s="153">
        <f>統計カウント資料!W51</f>
        <v>2</v>
      </c>
      <c r="H13" s="153">
        <f t="shared" si="1"/>
        <v>0</v>
      </c>
      <c r="I13" s="153">
        <f>統計カウント資料!X51</f>
        <v>0</v>
      </c>
      <c r="J13" s="153">
        <f>統計カウント資料!Y51</f>
        <v>0</v>
      </c>
      <c r="K13" s="153">
        <f t="shared" si="2"/>
        <v>2</v>
      </c>
      <c r="L13" s="153">
        <f>統計カウント資料!Z51</f>
        <v>0</v>
      </c>
      <c r="M13" s="153">
        <f>統計カウント資料!AA51</f>
        <v>2</v>
      </c>
      <c r="N13" s="153">
        <f t="shared" si="3"/>
        <v>0</v>
      </c>
      <c r="O13" s="153">
        <f>統計カウント資料!AB51</f>
        <v>0</v>
      </c>
      <c r="P13" s="153">
        <f>統計カウント資料!AC51</f>
        <v>0</v>
      </c>
      <c r="Q13" s="153">
        <f t="shared" si="4"/>
        <v>1</v>
      </c>
      <c r="R13" s="153">
        <f t="shared" si="5"/>
        <v>0</v>
      </c>
      <c r="S13" s="153">
        <f>統計カウント資料!AD51</f>
        <v>0</v>
      </c>
      <c r="T13" s="153">
        <f>統計カウント資料!AE51</f>
        <v>0</v>
      </c>
      <c r="U13" s="153">
        <f t="shared" si="6"/>
        <v>0</v>
      </c>
      <c r="V13" s="153">
        <f>統計カウント資料!AF51</f>
        <v>0</v>
      </c>
      <c r="W13" s="153">
        <f>統計カウント資料!AG51</f>
        <v>0</v>
      </c>
      <c r="X13" s="153">
        <f t="shared" si="7"/>
        <v>1</v>
      </c>
      <c r="Y13" s="153">
        <f>統計カウント資料!AH51</f>
        <v>1</v>
      </c>
      <c r="Z13" s="153">
        <f>統計カウント資料!AI51</f>
        <v>0</v>
      </c>
      <c r="AA13" s="153">
        <f t="shared" si="8"/>
        <v>0</v>
      </c>
      <c r="AB13" s="153">
        <f>統計カウント資料!AJ51</f>
        <v>0</v>
      </c>
      <c r="AC13" s="154">
        <f>統計カウント資料!AK51</f>
        <v>0</v>
      </c>
    </row>
    <row r="14" spans="1:256" ht="11.25" customHeight="1" x14ac:dyDescent="0.2">
      <c r="A14" s="241"/>
      <c r="B14" s="143" t="s">
        <v>569</v>
      </c>
      <c r="C14" s="153">
        <f t="shared" si="9"/>
        <v>4</v>
      </c>
      <c r="D14" s="153">
        <f>SUM(E14+H14+K14+N14)</f>
        <v>4</v>
      </c>
      <c r="E14" s="153">
        <f t="shared" si="11"/>
        <v>2</v>
      </c>
      <c r="F14" s="153">
        <f>統計カウント資料!V56</f>
        <v>0</v>
      </c>
      <c r="G14" s="153">
        <f>統計カウント資料!W56</f>
        <v>2</v>
      </c>
      <c r="H14" s="153">
        <f t="shared" si="1"/>
        <v>0</v>
      </c>
      <c r="I14" s="153">
        <f>統計カウント資料!X56</f>
        <v>0</v>
      </c>
      <c r="J14" s="153">
        <f>統計カウント資料!Y56</f>
        <v>0</v>
      </c>
      <c r="K14" s="153">
        <f t="shared" si="2"/>
        <v>2</v>
      </c>
      <c r="L14" s="153">
        <f>統計カウント資料!Z56</f>
        <v>0</v>
      </c>
      <c r="M14" s="153">
        <f>統計カウント資料!AA56</f>
        <v>2</v>
      </c>
      <c r="N14" s="153">
        <f t="shared" si="3"/>
        <v>0</v>
      </c>
      <c r="O14" s="153">
        <f>統計カウント資料!AB56</f>
        <v>0</v>
      </c>
      <c r="P14" s="153">
        <f>統計カウント資料!AC56</f>
        <v>0</v>
      </c>
      <c r="Q14" s="153">
        <f t="shared" si="4"/>
        <v>0</v>
      </c>
      <c r="R14" s="153">
        <f t="shared" si="5"/>
        <v>0</v>
      </c>
      <c r="S14" s="153">
        <f>統計カウント資料!AD56</f>
        <v>0</v>
      </c>
      <c r="T14" s="153">
        <f>統計カウント資料!AE56</f>
        <v>0</v>
      </c>
      <c r="U14" s="153">
        <f t="shared" si="6"/>
        <v>0</v>
      </c>
      <c r="V14" s="153">
        <f>統計カウント資料!AF56</f>
        <v>0</v>
      </c>
      <c r="W14" s="153">
        <f>統計カウント資料!AG56</f>
        <v>0</v>
      </c>
      <c r="X14" s="153">
        <f t="shared" si="7"/>
        <v>0</v>
      </c>
      <c r="Y14" s="153">
        <f>統計カウント資料!AH56</f>
        <v>0</v>
      </c>
      <c r="Z14" s="153">
        <f>統計カウント資料!AI56</f>
        <v>0</v>
      </c>
      <c r="AA14" s="153">
        <f t="shared" si="8"/>
        <v>0</v>
      </c>
      <c r="AB14" s="153">
        <f>統計カウント資料!AJ56</f>
        <v>0</v>
      </c>
      <c r="AC14" s="154">
        <f>統計カウント資料!AK56</f>
        <v>0</v>
      </c>
    </row>
    <row r="15" spans="1:256" ht="11.25" customHeight="1" x14ac:dyDescent="0.2">
      <c r="A15" s="243"/>
      <c r="B15" s="145" t="s">
        <v>578</v>
      </c>
      <c r="C15" s="157">
        <f>SUM(C9:C14)</f>
        <v>29</v>
      </c>
      <c r="D15" s="157">
        <f>SUM(D9:D14)</f>
        <v>19</v>
      </c>
      <c r="E15" s="157">
        <f>SUM(E9:E14)</f>
        <v>9</v>
      </c>
      <c r="F15" s="157">
        <f t="shared" ref="F15:AC15" si="12">SUM(F9:F14)</f>
        <v>0</v>
      </c>
      <c r="G15" s="157">
        <f t="shared" si="12"/>
        <v>9</v>
      </c>
      <c r="H15" s="157">
        <f t="shared" si="12"/>
        <v>0</v>
      </c>
      <c r="I15" s="157">
        <f t="shared" si="12"/>
        <v>0</v>
      </c>
      <c r="J15" s="157">
        <f t="shared" si="12"/>
        <v>0</v>
      </c>
      <c r="K15" s="157">
        <f t="shared" si="12"/>
        <v>9</v>
      </c>
      <c r="L15" s="157">
        <f t="shared" si="12"/>
        <v>1</v>
      </c>
      <c r="M15" s="157">
        <f t="shared" si="12"/>
        <v>8</v>
      </c>
      <c r="N15" s="157">
        <f t="shared" si="12"/>
        <v>1</v>
      </c>
      <c r="O15" s="157">
        <f t="shared" si="12"/>
        <v>0</v>
      </c>
      <c r="P15" s="157">
        <f t="shared" si="12"/>
        <v>1</v>
      </c>
      <c r="Q15" s="157">
        <f t="shared" si="12"/>
        <v>10</v>
      </c>
      <c r="R15" s="157">
        <f t="shared" si="12"/>
        <v>0</v>
      </c>
      <c r="S15" s="157">
        <f t="shared" si="12"/>
        <v>0</v>
      </c>
      <c r="T15" s="157">
        <f t="shared" si="12"/>
        <v>0</v>
      </c>
      <c r="U15" s="157">
        <f t="shared" si="12"/>
        <v>0</v>
      </c>
      <c r="V15" s="157">
        <f t="shared" si="12"/>
        <v>0</v>
      </c>
      <c r="W15" s="157">
        <f t="shared" si="12"/>
        <v>0</v>
      </c>
      <c r="X15" s="157">
        <f t="shared" si="12"/>
        <v>10</v>
      </c>
      <c r="Y15" s="157">
        <f t="shared" si="12"/>
        <v>5</v>
      </c>
      <c r="Z15" s="157">
        <f t="shared" si="12"/>
        <v>5</v>
      </c>
      <c r="AA15" s="157">
        <f t="shared" si="12"/>
        <v>0</v>
      </c>
      <c r="AB15" s="157">
        <f t="shared" si="12"/>
        <v>0</v>
      </c>
      <c r="AC15" s="158">
        <f t="shared" si="12"/>
        <v>0</v>
      </c>
    </row>
    <row r="16" spans="1:256" ht="11.25" customHeight="1" x14ac:dyDescent="0.2">
      <c r="A16" s="241" t="s">
        <v>757</v>
      </c>
      <c r="B16" s="143" t="s">
        <v>570</v>
      </c>
      <c r="C16" s="153">
        <f t="shared" ref="C16:C23" si="13">SUM(D16+Q16)</f>
        <v>3</v>
      </c>
      <c r="D16" s="153">
        <f t="shared" ref="D16:D23" si="14">SUM(E16+H16+K16+N16)</f>
        <v>3</v>
      </c>
      <c r="E16" s="153">
        <f t="shared" ref="E16:E23" si="15">SUM(F16:G16)</f>
        <v>3</v>
      </c>
      <c r="F16" s="153">
        <f>統計カウント資料!V61</f>
        <v>0</v>
      </c>
      <c r="G16" s="153">
        <f>統計カウント資料!W61</f>
        <v>3</v>
      </c>
      <c r="H16" s="153">
        <f t="shared" ref="H16:H23" si="16">SUM(I16:J16)</f>
        <v>0</v>
      </c>
      <c r="I16" s="153">
        <f>統計カウント資料!X61</f>
        <v>0</v>
      </c>
      <c r="J16" s="153">
        <f>統計カウント資料!Y61</f>
        <v>0</v>
      </c>
      <c r="K16" s="153">
        <f t="shared" ref="K16:K23" si="17">SUM(L16:M16)</f>
        <v>0</v>
      </c>
      <c r="L16" s="153">
        <f>統計カウント資料!Z61</f>
        <v>0</v>
      </c>
      <c r="M16" s="153">
        <f>統計カウント資料!AA61</f>
        <v>0</v>
      </c>
      <c r="N16" s="153">
        <f t="shared" ref="N16:N23" si="18">SUM(O16:P16)</f>
        <v>0</v>
      </c>
      <c r="O16" s="153">
        <f>統計カウント資料!AB61</f>
        <v>0</v>
      </c>
      <c r="P16" s="153">
        <f>統計カウント資料!AC61</f>
        <v>0</v>
      </c>
      <c r="Q16" s="153">
        <f t="shared" ref="Q16:Q24" si="19">SUM(R16+U16+X16+AA16)</f>
        <v>0</v>
      </c>
      <c r="R16" s="153">
        <f t="shared" ref="R16:R23" si="20">SUM(S16:T16)</f>
        <v>0</v>
      </c>
      <c r="S16" s="153">
        <f>統計カウント資料!AD61</f>
        <v>0</v>
      </c>
      <c r="T16" s="153">
        <f>統計カウント資料!AE61</f>
        <v>0</v>
      </c>
      <c r="U16" s="153">
        <f t="shared" ref="U16:U23" si="21">SUM(V16:W16)</f>
        <v>0</v>
      </c>
      <c r="V16" s="153">
        <f>統計カウント資料!AF61</f>
        <v>0</v>
      </c>
      <c r="W16" s="153">
        <f>統計カウント資料!AG61</f>
        <v>0</v>
      </c>
      <c r="X16" s="153">
        <f t="shared" ref="X16:X23" si="22">SUM(Y16:Z16)</f>
        <v>0</v>
      </c>
      <c r="Y16" s="153">
        <f>統計カウント資料!AH61</f>
        <v>0</v>
      </c>
      <c r="Z16" s="153">
        <f>統計カウント資料!AI61</f>
        <v>0</v>
      </c>
      <c r="AA16" s="153">
        <f t="shared" ref="AA16:AA23" si="23">SUM(AB16:AC16)</f>
        <v>0</v>
      </c>
      <c r="AB16" s="153">
        <f>統計カウント資料!AJ61</f>
        <v>0</v>
      </c>
      <c r="AC16" s="154">
        <f>統計カウント資料!AK61</f>
        <v>0</v>
      </c>
    </row>
    <row r="17" spans="1:29" ht="11.25" customHeight="1" x14ac:dyDescent="0.2">
      <c r="A17" s="241"/>
      <c r="B17" s="143" t="s">
        <v>571</v>
      </c>
      <c r="C17" s="153">
        <f t="shared" si="13"/>
        <v>6</v>
      </c>
      <c r="D17" s="153">
        <f t="shared" si="14"/>
        <v>5</v>
      </c>
      <c r="E17" s="153">
        <f t="shared" si="15"/>
        <v>3</v>
      </c>
      <c r="F17" s="153">
        <f>統計カウント資料!V68</f>
        <v>0</v>
      </c>
      <c r="G17" s="153">
        <f>統計カウント資料!W68</f>
        <v>3</v>
      </c>
      <c r="H17" s="153">
        <f t="shared" si="16"/>
        <v>0</v>
      </c>
      <c r="I17" s="153">
        <f>統計カウント資料!X68</f>
        <v>0</v>
      </c>
      <c r="J17" s="153">
        <f>統計カウント資料!Y68</f>
        <v>0</v>
      </c>
      <c r="K17" s="153">
        <f t="shared" si="17"/>
        <v>2</v>
      </c>
      <c r="L17" s="153">
        <f>統計カウント資料!Z68</f>
        <v>0</v>
      </c>
      <c r="M17" s="153">
        <f>統計カウント資料!AA68</f>
        <v>2</v>
      </c>
      <c r="N17" s="153">
        <f t="shared" si="18"/>
        <v>0</v>
      </c>
      <c r="O17" s="153">
        <f>統計カウント資料!AB68</f>
        <v>0</v>
      </c>
      <c r="P17" s="153">
        <f>統計カウント資料!AC68</f>
        <v>0</v>
      </c>
      <c r="Q17" s="153">
        <f t="shared" si="19"/>
        <v>1</v>
      </c>
      <c r="R17" s="153">
        <f t="shared" si="20"/>
        <v>0</v>
      </c>
      <c r="S17" s="153">
        <f>統計カウント資料!AD68</f>
        <v>0</v>
      </c>
      <c r="T17" s="153">
        <f>統計カウント資料!AE68</f>
        <v>0</v>
      </c>
      <c r="U17" s="153">
        <f t="shared" si="21"/>
        <v>0</v>
      </c>
      <c r="V17" s="153">
        <f>統計カウント資料!AF68</f>
        <v>0</v>
      </c>
      <c r="W17" s="153">
        <f>統計カウント資料!AG68</f>
        <v>0</v>
      </c>
      <c r="X17" s="153">
        <f t="shared" si="22"/>
        <v>1</v>
      </c>
      <c r="Y17" s="153">
        <f>統計カウント資料!AH68</f>
        <v>1</v>
      </c>
      <c r="Z17" s="153">
        <f>統計カウント資料!AI68</f>
        <v>0</v>
      </c>
      <c r="AA17" s="153">
        <f t="shared" si="23"/>
        <v>0</v>
      </c>
      <c r="AB17" s="153">
        <f>統計カウント資料!AJ68</f>
        <v>0</v>
      </c>
      <c r="AC17" s="154">
        <f>統計カウント資料!AK68</f>
        <v>0</v>
      </c>
    </row>
    <row r="18" spans="1:29" ht="11.25" customHeight="1" x14ac:dyDescent="0.2">
      <c r="A18" s="241"/>
      <c r="B18" s="143" t="s">
        <v>572</v>
      </c>
      <c r="C18" s="153">
        <f t="shared" si="13"/>
        <v>4</v>
      </c>
      <c r="D18" s="153">
        <f t="shared" si="14"/>
        <v>3</v>
      </c>
      <c r="E18" s="153">
        <f t="shared" si="15"/>
        <v>2</v>
      </c>
      <c r="F18" s="153">
        <f>統計カウント資料!V73</f>
        <v>0</v>
      </c>
      <c r="G18" s="153">
        <f>統計カウント資料!W73</f>
        <v>2</v>
      </c>
      <c r="H18" s="153">
        <f t="shared" si="16"/>
        <v>0</v>
      </c>
      <c r="I18" s="153">
        <f>統計カウント資料!X73</f>
        <v>0</v>
      </c>
      <c r="J18" s="153">
        <f>統計カウント資料!Y73</f>
        <v>0</v>
      </c>
      <c r="K18" s="153">
        <f t="shared" si="17"/>
        <v>1</v>
      </c>
      <c r="L18" s="153">
        <f>統計カウント資料!Z73</f>
        <v>0</v>
      </c>
      <c r="M18" s="153">
        <f>統計カウント資料!AA73</f>
        <v>1</v>
      </c>
      <c r="N18" s="153">
        <f t="shared" si="18"/>
        <v>0</v>
      </c>
      <c r="O18" s="153">
        <f>統計カウント資料!AB73</f>
        <v>0</v>
      </c>
      <c r="P18" s="153">
        <f>統計カウント資料!AC73</f>
        <v>0</v>
      </c>
      <c r="Q18" s="153">
        <f t="shared" si="19"/>
        <v>1</v>
      </c>
      <c r="R18" s="153">
        <f t="shared" si="20"/>
        <v>1</v>
      </c>
      <c r="S18" s="153">
        <f>統計カウント資料!AD73</f>
        <v>0</v>
      </c>
      <c r="T18" s="153">
        <f>統計カウント資料!AE73</f>
        <v>1</v>
      </c>
      <c r="U18" s="153">
        <f t="shared" si="21"/>
        <v>0</v>
      </c>
      <c r="V18" s="153">
        <f>統計カウント資料!AF73</f>
        <v>0</v>
      </c>
      <c r="W18" s="153">
        <f>統計カウント資料!AG73</f>
        <v>0</v>
      </c>
      <c r="X18" s="153">
        <f t="shared" si="22"/>
        <v>0</v>
      </c>
      <c r="Y18" s="153">
        <f>統計カウント資料!AH73</f>
        <v>0</v>
      </c>
      <c r="Z18" s="153">
        <f>統計カウント資料!AI73</f>
        <v>0</v>
      </c>
      <c r="AA18" s="153">
        <f t="shared" si="23"/>
        <v>0</v>
      </c>
      <c r="AB18" s="153">
        <f>統計カウント資料!AJ73</f>
        <v>0</v>
      </c>
      <c r="AC18" s="154">
        <f>統計カウント資料!AK73</f>
        <v>0</v>
      </c>
    </row>
    <row r="19" spans="1:29" ht="11.25" customHeight="1" x14ac:dyDescent="0.2">
      <c r="A19" s="241"/>
      <c r="B19" s="143" t="s">
        <v>573</v>
      </c>
      <c r="C19" s="153">
        <f t="shared" si="13"/>
        <v>10</v>
      </c>
      <c r="D19" s="153">
        <f t="shared" si="14"/>
        <v>8</v>
      </c>
      <c r="E19" s="153">
        <f t="shared" si="15"/>
        <v>3</v>
      </c>
      <c r="F19" s="153">
        <f>統計カウント資料!V84</f>
        <v>0</v>
      </c>
      <c r="G19" s="153">
        <f>統計カウント資料!W84</f>
        <v>3</v>
      </c>
      <c r="H19" s="153">
        <f t="shared" si="16"/>
        <v>0</v>
      </c>
      <c r="I19" s="153">
        <f>統計カウント資料!X84</f>
        <v>0</v>
      </c>
      <c r="J19" s="153">
        <f>統計カウント資料!Y84</f>
        <v>0</v>
      </c>
      <c r="K19" s="153">
        <f t="shared" si="17"/>
        <v>4</v>
      </c>
      <c r="L19" s="153">
        <f>統計カウント資料!Z84</f>
        <v>2</v>
      </c>
      <c r="M19" s="153">
        <f>統計カウント資料!AA84</f>
        <v>2</v>
      </c>
      <c r="N19" s="153">
        <f t="shared" si="18"/>
        <v>1</v>
      </c>
      <c r="O19" s="153">
        <f>統計カウント資料!AB84</f>
        <v>0</v>
      </c>
      <c r="P19" s="153">
        <f>統計カウント資料!AC84</f>
        <v>1</v>
      </c>
      <c r="Q19" s="153">
        <f t="shared" si="19"/>
        <v>2</v>
      </c>
      <c r="R19" s="153">
        <f t="shared" si="20"/>
        <v>0</v>
      </c>
      <c r="S19" s="153">
        <f>統計カウント資料!AD84</f>
        <v>0</v>
      </c>
      <c r="T19" s="153">
        <f>統計カウント資料!AE84</f>
        <v>0</v>
      </c>
      <c r="U19" s="153">
        <f t="shared" si="21"/>
        <v>0</v>
      </c>
      <c r="V19" s="153">
        <f>統計カウント資料!AF84</f>
        <v>0</v>
      </c>
      <c r="W19" s="153">
        <f>統計カウント資料!AG84</f>
        <v>0</v>
      </c>
      <c r="X19" s="153">
        <f t="shared" si="22"/>
        <v>2</v>
      </c>
      <c r="Y19" s="153">
        <f>統計カウント資料!AH84</f>
        <v>1</v>
      </c>
      <c r="Z19" s="153">
        <f>統計カウント資料!AI84</f>
        <v>1</v>
      </c>
      <c r="AA19" s="153">
        <f t="shared" si="23"/>
        <v>0</v>
      </c>
      <c r="AB19" s="153">
        <f>統計カウント資料!AJ84</f>
        <v>0</v>
      </c>
      <c r="AC19" s="154">
        <f>統計カウント資料!AK84</f>
        <v>0</v>
      </c>
    </row>
    <row r="20" spans="1:29" ht="11.25" customHeight="1" x14ac:dyDescent="0.2">
      <c r="A20" s="241"/>
      <c r="B20" s="143" t="s">
        <v>574</v>
      </c>
      <c r="C20" s="153">
        <f t="shared" si="13"/>
        <v>7</v>
      </c>
      <c r="D20" s="153">
        <f t="shared" si="14"/>
        <v>5</v>
      </c>
      <c r="E20" s="153">
        <f t="shared" si="15"/>
        <v>4</v>
      </c>
      <c r="F20" s="153">
        <f>統計カウント資料!V92</f>
        <v>0</v>
      </c>
      <c r="G20" s="153">
        <f>統計カウント資料!W92</f>
        <v>4</v>
      </c>
      <c r="H20" s="153">
        <f t="shared" si="16"/>
        <v>0</v>
      </c>
      <c r="I20" s="153">
        <f>統計カウント資料!X92</f>
        <v>0</v>
      </c>
      <c r="J20" s="153">
        <f>統計カウント資料!Y92</f>
        <v>0</v>
      </c>
      <c r="K20" s="153">
        <f t="shared" si="17"/>
        <v>1</v>
      </c>
      <c r="L20" s="153">
        <f>統計カウント資料!Z92</f>
        <v>0</v>
      </c>
      <c r="M20" s="153">
        <f>統計カウント資料!AA92</f>
        <v>1</v>
      </c>
      <c r="N20" s="153">
        <f t="shared" si="18"/>
        <v>0</v>
      </c>
      <c r="O20" s="153">
        <f>統計カウント資料!AB92</f>
        <v>0</v>
      </c>
      <c r="P20" s="153">
        <f>統計カウント資料!AC92</f>
        <v>0</v>
      </c>
      <c r="Q20" s="153">
        <f t="shared" si="19"/>
        <v>2</v>
      </c>
      <c r="R20" s="153">
        <f t="shared" si="20"/>
        <v>0</v>
      </c>
      <c r="S20" s="153">
        <f>統計カウント資料!AD92</f>
        <v>0</v>
      </c>
      <c r="T20" s="153">
        <f>統計カウント資料!AE92</f>
        <v>0</v>
      </c>
      <c r="U20" s="153">
        <f t="shared" si="21"/>
        <v>0</v>
      </c>
      <c r="V20" s="153">
        <f>統計カウント資料!AF92</f>
        <v>0</v>
      </c>
      <c r="W20" s="153">
        <f>統計カウント資料!AG92</f>
        <v>0</v>
      </c>
      <c r="X20" s="153">
        <f t="shared" si="22"/>
        <v>2</v>
      </c>
      <c r="Y20" s="153">
        <f>統計カウント資料!AH92</f>
        <v>2</v>
      </c>
      <c r="Z20" s="153">
        <f>統計カウント資料!AI92</f>
        <v>0</v>
      </c>
      <c r="AA20" s="153">
        <f t="shared" si="23"/>
        <v>0</v>
      </c>
      <c r="AB20" s="153">
        <f>統計カウント資料!AJ92</f>
        <v>0</v>
      </c>
      <c r="AC20" s="154">
        <f>統計カウント資料!AK92</f>
        <v>0</v>
      </c>
    </row>
    <row r="21" spans="1:29" ht="11.25" customHeight="1" x14ac:dyDescent="0.2">
      <c r="A21" s="241"/>
      <c r="B21" s="143" t="s">
        <v>554</v>
      </c>
      <c r="C21" s="153">
        <f t="shared" si="13"/>
        <v>6</v>
      </c>
      <c r="D21" s="153">
        <f t="shared" si="14"/>
        <v>5</v>
      </c>
      <c r="E21" s="153">
        <f t="shared" si="15"/>
        <v>5</v>
      </c>
      <c r="F21" s="153">
        <f>統計カウント資料!V132</f>
        <v>0</v>
      </c>
      <c r="G21" s="153">
        <f>統計カウント資料!W132</f>
        <v>5</v>
      </c>
      <c r="H21" s="153">
        <f t="shared" si="16"/>
        <v>0</v>
      </c>
      <c r="I21" s="153">
        <f>統計カウント資料!X132</f>
        <v>0</v>
      </c>
      <c r="J21" s="153">
        <f>統計カウント資料!Y132</f>
        <v>0</v>
      </c>
      <c r="K21" s="153">
        <f t="shared" si="17"/>
        <v>0</v>
      </c>
      <c r="L21" s="153">
        <f>統計カウント資料!Z132</f>
        <v>0</v>
      </c>
      <c r="M21" s="153">
        <f>統計カウント資料!AA132</f>
        <v>0</v>
      </c>
      <c r="N21" s="153">
        <f t="shared" si="18"/>
        <v>0</v>
      </c>
      <c r="O21" s="153">
        <f>統計カウント資料!AB132</f>
        <v>0</v>
      </c>
      <c r="P21" s="153">
        <f>統計カウント資料!AC132</f>
        <v>0</v>
      </c>
      <c r="Q21" s="153">
        <f t="shared" si="19"/>
        <v>1</v>
      </c>
      <c r="R21" s="153">
        <f t="shared" si="20"/>
        <v>1</v>
      </c>
      <c r="S21" s="153">
        <f>統計カウント資料!AD132</f>
        <v>0</v>
      </c>
      <c r="T21" s="153">
        <f>統計カウント資料!AE132</f>
        <v>1</v>
      </c>
      <c r="U21" s="153">
        <f t="shared" si="21"/>
        <v>0</v>
      </c>
      <c r="V21" s="153">
        <f>統計カウント資料!AF132</f>
        <v>0</v>
      </c>
      <c r="W21" s="153">
        <f>統計カウント資料!AG132</f>
        <v>0</v>
      </c>
      <c r="X21" s="153">
        <f t="shared" si="22"/>
        <v>0</v>
      </c>
      <c r="Y21" s="153">
        <f>統計カウント資料!AH132</f>
        <v>0</v>
      </c>
      <c r="Z21" s="153">
        <f>統計カウント資料!AI132</f>
        <v>0</v>
      </c>
      <c r="AA21" s="153">
        <f t="shared" si="23"/>
        <v>0</v>
      </c>
      <c r="AB21" s="153">
        <f>統計カウント資料!AJ132</f>
        <v>0</v>
      </c>
      <c r="AC21" s="154">
        <f>統計カウント資料!AK132</f>
        <v>0</v>
      </c>
    </row>
    <row r="22" spans="1:29" ht="11.25" customHeight="1" x14ac:dyDescent="0.2">
      <c r="A22" s="241"/>
      <c r="B22" s="143" t="s">
        <v>575</v>
      </c>
      <c r="C22" s="153">
        <f t="shared" si="13"/>
        <v>7</v>
      </c>
      <c r="D22" s="153">
        <f t="shared" si="14"/>
        <v>6</v>
      </c>
      <c r="E22" s="153">
        <f t="shared" si="15"/>
        <v>6</v>
      </c>
      <c r="F22" s="153">
        <f>統計カウント資料!V140</f>
        <v>0</v>
      </c>
      <c r="G22" s="153">
        <f>統計カウント資料!W140</f>
        <v>6</v>
      </c>
      <c r="H22" s="153">
        <f t="shared" si="16"/>
        <v>0</v>
      </c>
      <c r="I22" s="153">
        <f>統計カウント資料!X140</f>
        <v>0</v>
      </c>
      <c r="J22" s="153">
        <f>統計カウント資料!Y140</f>
        <v>0</v>
      </c>
      <c r="K22" s="153">
        <f t="shared" si="17"/>
        <v>0</v>
      </c>
      <c r="L22" s="153">
        <f>統計カウント資料!Z140</f>
        <v>0</v>
      </c>
      <c r="M22" s="153">
        <f>統計カウント資料!AA140</f>
        <v>0</v>
      </c>
      <c r="N22" s="153">
        <f t="shared" si="18"/>
        <v>0</v>
      </c>
      <c r="O22" s="153">
        <f>統計カウント資料!AB140</f>
        <v>0</v>
      </c>
      <c r="P22" s="153">
        <f>統計カウント資料!AC140</f>
        <v>0</v>
      </c>
      <c r="Q22" s="153">
        <f t="shared" si="19"/>
        <v>1</v>
      </c>
      <c r="R22" s="153">
        <f t="shared" si="20"/>
        <v>0</v>
      </c>
      <c r="S22" s="153">
        <f>統計カウント資料!AD140</f>
        <v>0</v>
      </c>
      <c r="T22" s="153">
        <f>統計カウント資料!AE140</f>
        <v>0</v>
      </c>
      <c r="U22" s="153">
        <f t="shared" si="21"/>
        <v>0</v>
      </c>
      <c r="V22" s="153">
        <f>統計カウント資料!AF140</f>
        <v>0</v>
      </c>
      <c r="W22" s="153">
        <f>統計カウント資料!AG140</f>
        <v>0</v>
      </c>
      <c r="X22" s="153">
        <f t="shared" si="22"/>
        <v>1</v>
      </c>
      <c r="Y22" s="153">
        <f>統計カウント資料!AH140</f>
        <v>1</v>
      </c>
      <c r="Z22" s="153">
        <f>統計カウント資料!AI140</f>
        <v>0</v>
      </c>
      <c r="AA22" s="153">
        <f t="shared" si="23"/>
        <v>0</v>
      </c>
      <c r="AB22" s="153">
        <f>統計カウント資料!AJ140</f>
        <v>0</v>
      </c>
      <c r="AC22" s="154">
        <f>統計カウント資料!AK140</f>
        <v>0</v>
      </c>
    </row>
    <row r="23" spans="1:29" ht="11.25" customHeight="1" x14ac:dyDescent="0.2">
      <c r="A23" s="241"/>
      <c r="B23" s="143" t="s">
        <v>576</v>
      </c>
      <c r="C23" s="153">
        <f t="shared" si="13"/>
        <v>1</v>
      </c>
      <c r="D23" s="153">
        <f t="shared" si="14"/>
        <v>1</v>
      </c>
      <c r="E23" s="153">
        <f t="shared" si="15"/>
        <v>1</v>
      </c>
      <c r="F23" s="153">
        <f>統計カウント資料!V156</f>
        <v>0</v>
      </c>
      <c r="G23" s="153">
        <f>統計カウント資料!W156</f>
        <v>1</v>
      </c>
      <c r="H23" s="153">
        <f t="shared" si="16"/>
        <v>0</v>
      </c>
      <c r="I23" s="153">
        <f>統計カウント資料!X156</f>
        <v>0</v>
      </c>
      <c r="J23" s="153">
        <f>統計カウント資料!Y156</f>
        <v>0</v>
      </c>
      <c r="K23" s="153">
        <f t="shared" si="17"/>
        <v>0</v>
      </c>
      <c r="L23" s="153">
        <f>統計カウント資料!Z156</f>
        <v>0</v>
      </c>
      <c r="M23" s="153">
        <f>統計カウント資料!AA156</f>
        <v>0</v>
      </c>
      <c r="N23" s="153">
        <f t="shared" si="18"/>
        <v>0</v>
      </c>
      <c r="O23" s="153">
        <f>統計カウント資料!AB156</f>
        <v>0</v>
      </c>
      <c r="P23" s="153">
        <f>統計カウント資料!AC156</f>
        <v>0</v>
      </c>
      <c r="Q23" s="153">
        <f t="shared" si="19"/>
        <v>0</v>
      </c>
      <c r="R23" s="153">
        <f t="shared" si="20"/>
        <v>0</v>
      </c>
      <c r="S23" s="153">
        <f>統計カウント資料!AD156</f>
        <v>0</v>
      </c>
      <c r="T23" s="153">
        <f>統計カウント資料!AE156</f>
        <v>0</v>
      </c>
      <c r="U23" s="153">
        <f t="shared" si="21"/>
        <v>0</v>
      </c>
      <c r="V23" s="153">
        <f>統計カウント資料!AF156</f>
        <v>0</v>
      </c>
      <c r="W23" s="153">
        <f>統計カウント資料!AG156</f>
        <v>0</v>
      </c>
      <c r="X23" s="153">
        <f t="shared" si="22"/>
        <v>0</v>
      </c>
      <c r="Y23" s="153">
        <f>統計カウント資料!AH156</f>
        <v>0</v>
      </c>
      <c r="Z23" s="153">
        <f>統計カウント資料!AI156</f>
        <v>0</v>
      </c>
      <c r="AA23" s="153">
        <f t="shared" si="23"/>
        <v>0</v>
      </c>
      <c r="AB23" s="153">
        <f>統計カウント資料!AJ156</f>
        <v>0</v>
      </c>
      <c r="AC23" s="154">
        <f>統計カウント資料!AK156</f>
        <v>0</v>
      </c>
    </row>
    <row r="24" spans="1:29" ht="11.25" customHeight="1" x14ac:dyDescent="0.2">
      <c r="A24" s="241"/>
      <c r="B24" s="143" t="s">
        <v>577</v>
      </c>
      <c r="C24" s="153">
        <f>SUM(D24+Q24)</f>
        <v>3</v>
      </c>
      <c r="D24" s="153">
        <f>SUM(E24+H24+K24+N24)</f>
        <v>3</v>
      </c>
      <c r="E24" s="153">
        <f>SUM(F24:G24)</f>
        <v>2</v>
      </c>
      <c r="F24" s="153">
        <f>統計カウント資料!V160</f>
        <v>0</v>
      </c>
      <c r="G24" s="153">
        <f>統計カウント資料!W160</f>
        <v>2</v>
      </c>
      <c r="H24" s="153">
        <f>SUM(I24:J24)</f>
        <v>0</v>
      </c>
      <c r="I24" s="153">
        <f>統計カウント資料!X160</f>
        <v>0</v>
      </c>
      <c r="J24" s="153">
        <f>統計カウント資料!Y160</f>
        <v>0</v>
      </c>
      <c r="K24" s="153">
        <f>SUM(L24:M24)</f>
        <v>1</v>
      </c>
      <c r="L24" s="153">
        <f>統計カウント資料!Z160</f>
        <v>0</v>
      </c>
      <c r="M24" s="153">
        <f>統計カウント資料!AA160</f>
        <v>1</v>
      </c>
      <c r="N24" s="153">
        <f>SUM(O24:P24)</f>
        <v>0</v>
      </c>
      <c r="O24" s="153">
        <f>統計カウント資料!AB160</f>
        <v>0</v>
      </c>
      <c r="P24" s="153">
        <f>統計カウント資料!AC160</f>
        <v>0</v>
      </c>
      <c r="Q24" s="153">
        <f t="shared" si="19"/>
        <v>0</v>
      </c>
      <c r="R24" s="153">
        <f>SUM(S24:T24)</f>
        <v>0</v>
      </c>
      <c r="S24" s="153">
        <f>統計カウント資料!AD160</f>
        <v>0</v>
      </c>
      <c r="T24" s="153">
        <f>統計カウント資料!AE160</f>
        <v>0</v>
      </c>
      <c r="U24" s="153">
        <f>SUM(V24:W24)</f>
        <v>0</v>
      </c>
      <c r="V24" s="153">
        <f>統計カウント資料!AF160</f>
        <v>0</v>
      </c>
      <c r="W24" s="153">
        <f>統計カウント資料!AG160</f>
        <v>0</v>
      </c>
      <c r="X24" s="153">
        <f>SUM(Y24:Z24)</f>
        <v>0</v>
      </c>
      <c r="Y24" s="153">
        <f>統計カウント資料!AH160</f>
        <v>0</v>
      </c>
      <c r="Z24" s="153">
        <f>統計カウント資料!AI160</f>
        <v>0</v>
      </c>
      <c r="AA24" s="153">
        <f>SUM(AB24:AC24)</f>
        <v>0</v>
      </c>
      <c r="AB24" s="153">
        <f>統計カウント資料!AJ160</f>
        <v>0</v>
      </c>
      <c r="AC24" s="154">
        <f>統計カウント資料!AK160</f>
        <v>0</v>
      </c>
    </row>
    <row r="25" spans="1:29" ht="11.25" customHeight="1" x14ac:dyDescent="0.2">
      <c r="A25" s="241"/>
      <c r="B25" s="143" t="s">
        <v>553</v>
      </c>
      <c r="C25" s="153">
        <f>SUM(C16:C24)</f>
        <v>47</v>
      </c>
      <c r="D25" s="153">
        <f>SUM(D16:D24)</f>
        <v>39</v>
      </c>
      <c r="E25" s="153">
        <f>SUM(E16:E24)</f>
        <v>29</v>
      </c>
      <c r="F25" s="153">
        <f t="shared" ref="F25:P25" si="24">SUM(F16:F24)</f>
        <v>0</v>
      </c>
      <c r="G25" s="153">
        <f t="shared" si="24"/>
        <v>29</v>
      </c>
      <c r="H25" s="153">
        <f t="shared" si="24"/>
        <v>0</v>
      </c>
      <c r="I25" s="153">
        <f t="shared" si="24"/>
        <v>0</v>
      </c>
      <c r="J25" s="153">
        <f t="shared" si="24"/>
        <v>0</v>
      </c>
      <c r="K25" s="153">
        <f t="shared" si="24"/>
        <v>9</v>
      </c>
      <c r="L25" s="153">
        <f t="shared" si="24"/>
        <v>2</v>
      </c>
      <c r="M25" s="153">
        <f t="shared" si="24"/>
        <v>7</v>
      </c>
      <c r="N25" s="153">
        <f t="shared" si="24"/>
        <v>1</v>
      </c>
      <c r="O25" s="153">
        <f t="shared" si="24"/>
        <v>0</v>
      </c>
      <c r="P25" s="153">
        <f t="shared" si="24"/>
        <v>1</v>
      </c>
      <c r="Q25" s="153">
        <f>SUM(Q16:Q24)</f>
        <v>8</v>
      </c>
      <c r="R25" s="153">
        <f t="shared" ref="R25:AC25" si="25">SUM(R16:R24)</f>
        <v>2</v>
      </c>
      <c r="S25" s="153">
        <f t="shared" si="25"/>
        <v>0</v>
      </c>
      <c r="T25" s="153">
        <f t="shared" si="25"/>
        <v>2</v>
      </c>
      <c r="U25" s="153">
        <f t="shared" si="25"/>
        <v>0</v>
      </c>
      <c r="V25" s="153">
        <f t="shared" si="25"/>
        <v>0</v>
      </c>
      <c r="W25" s="153">
        <f t="shared" si="25"/>
        <v>0</v>
      </c>
      <c r="X25" s="153">
        <f t="shared" si="25"/>
        <v>6</v>
      </c>
      <c r="Y25" s="153">
        <f t="shared" si="25"/>
        <v>5</v>
      </c>
      <c r="Z25" s="153">
        <f t="shared" si="25"/>
        <v>1</v>
      </c>
      <c r="AA25" s="153">
        <f t="shared" si="25"/>
        <v>0</v>
      </c>
      <c r="AB25" s="153">
        <f t="shared" si="25"/>
        <v>0</v>
      </c>
      <c r="AC25" s="154">
        <f t="shared" si="25"/>
        <v>0</v>
      </c>
    </row>
    <row r="26" spans="1:29" ht="11.25" customHeight="1" x14ac:dyDescent="0.2">
      <c r="A26" s="242" t="s">
        <v>758</v>
      </c>
      <c r="B26" s="144" t="s">
        <v>579</v>
      </c>
      <c r="C26" s="155">
        <f>SUM(D26+Q26)</f>
        <v>31</v>
      </c>
      <c r="D26" s="155">
        <f>SUM(E26+H26+K26+N26)</f>
        <v>27</v>
      </c>
      <c r="E26" s="155">
        <f>SUM(F26:G26)</f>
        <v>23</v>
      </c>
      <c r="F26" s="155">
        <f>統計カウント資料!V124</f>
        <v>0</v>
      </c>
      <c r="G26" s="155">
        <f>統計カウント資料!W124</f>
        <v>23</v>
      </c>
      <c r="H26" s="155">
        <f>SUM(I26:J26)</f>
        <v>0</v>
      </c>
      <c r="I26" s="155">
        <f>統計カウント資料!X124</f>
        <v>0</v>
      </c>
      <c r="J26" s="155">
        <f>統計カウント資料!Y124</f>
        <v>0</v>
      </c>
      <c r="K26" s="155">
        <f>SUM(L26:M26)</f>
        <v>3</v>
      </c>
      <c r="L26" s="155">
        <f>統計カウント資料!Z124</f>
        <v>1</v>
      </c>
      <c r="M26" s="155">
        <f>統計カウント資料!AA124</f>
        <v>2</v>
      </c>
      <c r="N26" s="155">
        <f>SUM(O26:P26)</f>
        <v>1</v>
      </c>
      <c r="O26" s="155">
        <f>統計カウント資料!AB124</f>
        <v>0</v>
      </c>
      <c r="P26" s="155">
        <f>統計カウント資料!AC124</f>
        <v>1</v>
      </c>
      <c r="Q26" s="155">
        <f>SUM(R26+U26+X26+AA26)</f>
        <v>4</v>
      </c>
      <c r="R26" s="155">
        <f>SUM(S26:T26)</f>
        <v>3</v>
      </c>
      <c r="S26" s="155">
        <f>統計カウント資料!AD124</f>
        <v>1</v>
      </c>
      <c r="T26" s="155">
        <f>統計カウント資料!AE124</f>
        <v>2</v>
      </c>
      <c r="U26" s="155">
        <f>SUM(V26:W26)</f>
        <v>0</v>
      </c>
      <c r="V26" s="155">
        <f>統計カウント資料!AF124</f>
        <v>0</v>
      </c>
      <c r="W26" s="155">
        <f>統計カウント資料!AG124</f>
        <v>0</v>
      </c>
      <c r="X26" s="155">
        <f>SUM(Y26:Z26)</f>
        <v>1</v>
      </c>
      <c r="Y26" s="155">
        <f>統計カウント資料!AH124</f>
        <v>1</v>
      </c>
      <c r="Z26" s="155">
        <f>統計カウント資料!AI124</f>
        <v>0</v>
      </c>
      <c r="AA26" s="155">
        <f>SUM(AB26:AC26)</f>
        <v>0</v>
      </c>
      <c r="AB26" s="155">
        <f>統計カウント資料!AJ124</f>
        <v>0</v>
      </c>
      <c r="AC26" s="156">
        <f>統計カウント資料!AK124</f>
        <v>0</v>
      </c>
    </row>
    <row r="27" spans="1:29" ht="11.25" customHeight="1" x14ac:dyDescent="0.2">
      <c r="A27" s="243"/>
      <c r="B27" s="145" t="s">
        <v>578</v>
      </c>
      <c r="C27" s="157">
        <f>SUM(C26)</f>
        <v>31</v>
      </c>
      <c r="D27" s="157">
        <f>SUM(D26)</f>
        <v>27</v>
      </c>
      <c r="E27" s="157">
        <f>SUM(E26)</f>
        <v>23</v>
      </c>
      <c r="F27" s="157">
        <f t="shared" ref="F27:AC27" si="26">SUM(F26)</f>
        <v>0</v>
      </c>
      <c r="G27" s="157">
        <f t="shared" si="26"/>
        <v>23</v>
      </c>
      <c r="H27" s="157">
        <f t="shared" si="26"/>
        <v>0</v>
      </c>
      <c r="I27" s="157">
        <f t="shared" si="26"/>
        <v>0</v>
      </c>
      <c r="J27" s="157">
        <f t="shared" si="26"/>
        <v>0</v>
      </c>
      <c r="K27" s="157">
        <f t="shared" si="26"/>
        <v>3</v>
      </c>
      <c r="L27" s="157">
        <f t="shared" si="26"/>
        <v>1</v>
      </c>
      <c r="M27" s="157">
        <f t="shared" si="26"/>
        <v>2</v>
      </c>
      <c r="N27" s="157">
        <f t="shared" si="26"/>
        <v>1</v>
      </c>
      <c r="O27" s="157">
        <f t="shared" si="26"/>
        <v>0</v>
      </c>
      <c r="P27" s="157">
        <f t="shared" si="26"/>
        <v>1</v>
      </c>
      <c r="Q27" s="157">
        <f t="shared" si="26"/>
        <v>4</v>
      </c>
      <c r="R27" s="157">
        <f t="shared" si="26"/>
        <v>3</v>
      </c>
      <c r="S27" s="157">
        <f t="shared" si="26"/>
        <v>1</v>
      </c>
      <c r="T27" s="157">
        <f t="shared" si="26"/>
        <v>2</v>
      </c>
      <c r="U27" s="157">
        <f t="shared" si="26"/>
        <v>0</v>
      </c>
      <c r="V27" s="157">
        <f t="shared" si="26"/>
        <v>0</v>
      </c>
      <c r="W27" s="157">
        <f t="shared" si="26"/>
        <v>0</v>
      </c>
      <c r="X27" s="157">
        <f t="shared" si="26"/>
        <v>1</v>
      </c>
      <c r="Y27" s="157">
        <f t="shared" si="26"/>
        <v>1</v>
      </c>
      <c r="Z27" s="157">
        <f t="shared" si="26"/>
        <v>0</v>
      </c>
      <c r="AA27" s="157">
        <f t="shared" si="26"/>
        <v>0</v>
      </c>
      <c r="AB27" s="157">
        <f t="shared" si="26"/>
        <v>0</v>
      </c>
      <c r="AC27" s="158">
        <f t="shared" si="26"/>
        <v>0</v>
      </c>
    </row>
    <row r="28" spans="1:29" ht="11.25" customHeight="1" x14ac:dyDescent="0.2">
      <c r="A28" s="241" t="s">
        <v>759</v>
      </c>
      <c r="B28" s="143" t="s">
        <v>580</v>
      </c>
      <c r="C28" s="153">
        <f t="shared" ref="C28:C34" si="27">SUM(D28+Q28)</f>
        <v>3</v>
      </c>
      <c r="D28" s="153">
        <f t="shared" ref="D28:D34" si="28">SUM(E28+H28+K28+N28)</f>
        <v>3</v>
      </c>
      <c r="E28" s="153">
        <f t="shared" ref="E28:E34" si="29">SUM(F28:G28)</f>
        <v>1</v>
      </c>
      <c r="F28" s="153">
        <f>統計カウント資料!V144</f>
        <v>0</v>
      </c>
      <c r="G28" s="153">
        <f>統計カウント資料!W144</f>
        <v>1</v>
      </c>
      <c r="H28" s="153">
        <f>SUM(I28+J28)</f>
        <v>1</v>
      </c>
      <c r="I28" s="153">
        <f>統計カウント資料!X144</f>
        <v>1</v>
      </c>
      <c r="J28" s="153">
        <f>統計カウント資料!Y144</f>
        <v>0</v>
      </c>
      <c r="K28" s="153">
        <f t="shared" ref="K28:K34" si="30">SUM(L28:M28)</f>
        <v>1</v>
      </c>
      <c r="L28" s="153">
        <f>統計カウント資料!Z144</f>
        <v>0</v>
      </c>
      <c r="M28" s="153">
        <f>統計カウント資料!AA144</f>
        <v>1</v>
      </c>
      <c r="N28" s="153">
        <f>SUM(O28:P28)</f>
        <v>0</v>
      </c>
      <c r="O28" s="153">
        <f>統計カウント資料!AB144</f>
        <v>0</v>
      </c>
      <c r="P28" s="153">
        <f>統計カウント資料!AC144</f>
        <v>0</v>
      </c>
      <c r="Q28" s="153">
        <f t="shared" ref="Q28:Q34" si="31">SUM(R28+U28+X28+AA28)</f>
        <v>0</v>
      </c>
      <c r="R28" s="153">
        <f t="shared" ref="R28:R34" si="32">SUM(S28:T28)</f>
        <v>0</v>
      </c>
      <c r="S28" s="153">
        <f>統計カウント資料!AD144</f>
        <v>0</v>
      </c>
      <c r="T28" s="153">
        <f>統計カウント資料!AE144</f>
        <v>0</v>
      </c>
      <c r="U28" s="153">
        <f t="shared" ref="U28:U34" si="33">SUM(V28:W28)</f>
        <v>0</v>
      </c>
      <c r="V28" s="153">
        <f>統計カウント資料!AF144</f>
        <v>0</v>
      </c>
      <c r="W28" s="153">
        <f>統計カウント資料!AG144</f>
        <v>0</v>
      </c>
      <c r="X28" s="153">
        <f t="shared" ref="X28:X34" si="34">SUM(Y28:Z28)</f>
        <v>0</v>
      </c>
      <c r="Y28" s="153">
        <f>統計カウント資料!AH144</f>
        <v>0</v>
      </c>
      <c r="Z28" s="153">
        <f>統計カウント資料!AI144</f>
        <v>0</v>
      </c>
      <c r="AA28" s="153">
        <f t="shared" ref="AA28:AA34" si="35">SUM(AB28:AC28)</f>
        <v>0</v>
      </c>
      <c r="AB28" s="153">
        <f>統計カウント資料!AJ144</f>
        <v>0</v>
      </c>
      <c r="AC28" s="154">
        <f>統計カウント資料!AK144</f>
        <v>0</v>
      </c>
    </row>
    <row r="29" spans="1:29" ht="11.25" customHeight="1" x14ac:dyDescent="0.2">
      <c r="A29" s="241"/>
      <c r="B29" s="143" t="s">
        <v>581</v>
      </c>
      <c r="C29" s="153">
        <f t="shared" si="27"/>
        <v>4</v>
      </c>
      <c r="D29" s="153">
        <f t="shared" si="28"/>
        <v>4</v>
      </c>
      <c r="E29" s="153">
        <f t="shared" si="29"/>
        <v>3</v>
      </c>
      <c r="F29" s="153">
        <f>統計カウント資料!V149</f>
        <v>0</v>
      </c>
      <c r="G29" s="153">
        <f>統計カウント資料!W149</f>
        <v>3</v>
      </c>
      <c r="H29" s="153">
        <v>0</v>
      </c>
      <c r="I29" s="153">
        <f>統計カウント資料!X149</f>
        <v>0</v>
      </c>
      <c r="J29" s="153">
        <f>統計カウント資料!Y149</f>
        <v>0</v>
      </c>
      <c r="K29" s="153">
        <f t="shared" si="30"/>
        <v>1</v>
      </c>
      <c r="L29" s="153">
        <f>統計カウント資料!Z149</f>
        <v>0</v>
      </c>
      <c r="M29" s="153">
        <f>統計カウント資料!AA149</f>
        <v>1</v>
      </c>
      <c r="N29" s="153">
        <v>0</v>
      </c>
      <c r="O29" s="153">
        <f>統計カウント資料!AB149</f>
        <v>0</v>
      </c>
      <c r="P29" s="153">
        <f>統計カウント資料!AC149</f>
        <v>0</v>
      </c>
      <c r="Q29" s="153">
        <f t="shared" si="31"/>
        <v>0</v>
      </c>
      <c r="R29" s="153">
        <f t="shared" si="32"/>
        <v>0</v>
      </c>
      <c r="S29" s="153">
        <f>統計カウント資料!AD149</f>
        <v>0</v>
      </c>
      <c r="T29" s="153">
        <f>統計カウント資料!AE149</f>
        <v>0</v>
      </c>
      <c r="U29" s="153">
        <f t="shared" si="33"/>
        <v>0</v>
      </c>
      <c r="V29" s="153">
        <f>統計カウント資料!AF149</f>
        <v>0</v>
      </c>
      <c r="W29" s="153">
        <f>統計カウント資料!AG149</f>
        <v>0</v>
      </c>
      <c r="X29" s="153">
        <f t="shared" si="34"/>
        <v>0</v>
      </c>
      <c r="Y29" s="153">
        <f>統計カウント資料!AH149</f>
        <v>0</v>
      </c>
      <c r="Z29" s="153">
        <f>統計カウント資料!AI149</f>
        <v>0</v>
      </c>
      <c r="AA29" s="153">
        <f t="shared" si="35"/>
        <v>0</v>
      </c>
      <c r="AB29" s="153">
        <f>統計カウント資料!AJ149</f>
        <v>0</v>
      </c>
      <c r="AC29" s="154">
        <f>統計カウント資料!AK149</f>
        <v>0</v>
      </c>
    </row>
    <row r="30" spans="1:29" ht="11.25" customHeight="1" x14ac:dyDescent="0.2">
      <c r="A30" s="241"/>
      <c r="B30" s="143" t="s">
        <v>582</v>
      </c>
      <c r="C30" s="153">
        <f t="shared" si="27"/>
        <v>4</v>
      </c>
      <c r="D30" s="153">
        <f t="shared" si="28"/>
        <v>2</v>
      </c>
      <c r="E30" s="153">
        <f t="shared" si="29"/>
        <v>1</v>
      </c>
      <c r="F30" s="153">
        <f>統計カウント資料!V154</f>
        <v>0</v>
      </c>
      <c r="G30" s="153">
        <f>統計カウント資料!W154</f>
        <v>1</v>
      </c>
      <c r="H30" s="153">
        <v>0</v>
      </c>
      <c r="I30" s="153">
        <f>統計カウント資料!X154</f>
        <v>0</v>
      </c>
      <c r="J30" s="153">
        <f>統計カウント資料!Y154</f>
        <v>0</v>
      </c>
      <c r="K30" s="153">
        <f t="shared" si="30"/>
        <v>1</v>
      </c>
      <c r="L30" s="153">
        <f>統計カウント資料!Z154</f>
        <v>0</v>
      </c>
      <c r="M30" s="153">
        <f>統計カウント資料!AA154</f>
        <v>1</v>
      </c>
      <c r="N30" s="153">
        <v>0</v>
      </c>
      <c r="O30" s="153">
        <f>統計カウント資料!AB154</f>
        <v>0</v>
      </c>
      <c r="P30" s="153">
        <f>統計カウント資料!AC154</f>
        <v>0</v>
      </c>
      <c r="Q30" s="153">
        <f t="shared" si="31"/>
        <v>2</v>
      </c>
      <c r="R30" s="153">
        <f t="shared" si="32"/>
        <v>1</v>
      </c>
      <c r="S30" s="153">
        <f>統計カウント資料!AD154</f>
        <v>0</v>
      </c>
      <c r="T30" s="153">
        <f>統計カウント資料!AE154</f>
        <v>1</v>
      </c>
      <c r="U30" s="153">
        <f t="shared" si="33"/>
        <v>0</v>
      </c>
      <c r="V30" s="153">
        <f>統計カウント資料!AF154</f>
        <v>0</v>
      </c>
      <c r="W30" s="153">
        <f>統計カウント資料!AG154</f>
        <v>0</v>
      </c>
      <c r="X30" s="153">
        <f t="shared" si="34"/>
        <v>1</v>
      </c>
      <c r="Y30" s="153">
        <f>統計カウント資料!AH154</f>
        <v>1</v>
      </c>
      <c r="Z30" s="153">
        <f>統計カウント資料!AI154</f>
        <v>0</v>
      </c>
      <c r="AA30" s="153">
        <f t="shared" si="35"/>
        <v>0</v>
      </c>
      <c r="AB30" s="153">
        <f>統計カウント資料!AJ154</f>
        <v>0</v>
      </c>
      <c r="AC30" s="154">
        <f>統計カウント資料!AK154</f>
        <v>0</v>
      </c>
    </row>
    <row r="31" spans="1:29" ht="11.25" customHeight="1" x14ac:dyDescent="0.2">
      <c r="A31" s="241"/>
      <c r="B31" s="143" t="s">
        <v>583</v>
      </c>
      <c r="C31" s="153">
        <f t="shared" si="27"/>
        <v>4</v>
      </c>
      <c r="D31" s="153">
        <f t="shared" si="28"/>
        <v>3</v>
      </c>
      <c r="E31" s="153">
        <f t="shared" si="29"/>
        <v>2</v>
      </c>
      <c r="F31" s="153">
        <f>統計カウント資料!V166</f>
        <v>0</v>
      </c>
      <c r="G31" s="153">
        <f>統計カウント資料!W166</f>
        <v>2</v>
      </c>
      <c r="H31" s="153">
        <v>0</v>
      </c>
      <c r="I31" s="153">
        <f>統計カウント資料!X166</f>
        <v>0</v>
      </c>
      <c r="J31" s="153">
        <f>統計カウント資料!Y166</f>
        <v>0</v>
      </c>
      <c r="K31" s="153">
        <f t="shared" si="30"/>
        <v>1</v>
      </c>
      <c r="L31" s="153">
        <f>統計カウント資料!Z166</f>
        <v>0</v>
      </c>
      <c r="M31" s="153">
        <f>統計カウント資料!AA166</f>
        <v>1</v>
      </c>
      <c r="N31" s="153">
        <v>0</v>
      </c>
      <c r="O31" s="153">
        <f>統計カウント資料!AB166</f>
        <v>0</v>
      </c>
      <c r="P31" s="153">
        <f>統計カウント資料!AC166</f>
        <v>0</v>
      </c>
      <c r="Q31" s="153">
        <f t="shared" si="31"/>
        <v>1</v>
      </c>
      <c r="R31" s="153">
        <f t="shared" si="32"/>
        <v>0</v>
      </c>
      <c r="S31" s="153">
        <f>統計カウント資料!AD166</f>
        <v>0</v>
      </c>
      <c r="T31" s="153">
        <f>統計カウント資料!AE166</f>
        <v>0</v>
      </c>
      <c r="U31" s="153">
        <f t="shared" si="33"/>
        <v>0</v>
      </c>
      <c r="V31" s="153">
        <f>統計カウント資料!AF166</f>
        <v>0</v>
      </c>
      <c r="W31" s="153">
        <f>統計カウント資料!AG166</f>
        <v>0</v>
      </c>
      <c r="X31" s="153">
        <f t="shared" si="34"/>
        <v>1</v>
      </c>
      <c r="Y31" s="153">
        <f>統計カウント資料!AH166</f>
        <v>1</v>
      </c>
      <c r="Z31" s="153">
        <f>統計カウント資料!AI166</f>
        <v>0</v>
      </c>
      <c r="AA31" s="153">
        <f t="shared" si="35"/>
        <v>0</v>
      </c>
      <c r="AB31" s="153">
        <f>統計カウント資料!AJ166</f>
        <v>0</v>
      </c>
      <c r="AC31" s="154">
        <f>統計カウント資料!AK166</f>
        <v>0</v>
      </c>
    </row>
    <row r="32" spans="1:29" ht="11.25" customHeight="1" x14ac:dyDescent="0.2">
      <c r="A32" s="241"/>
      <c r="B32" s="143" t="s">
        <v>584</v>
      </c>
      <c r="C32" s="153">
        <f t="shared" si="27"/>
        <v>7</v>
      </c>
      <c r="D32" s="153">
        <f t="shared" si="28"/>
        <v>6</v>
      </c>
      <c r="E32" s="153">
        <f t="shared" si="29"/>
        <v>6</v>
      </c>
      <c r="F32" s="153">
        <f>統計カウント資料!V175</f>
        <v>0</v>
      </c>
      <c r="G32" s="153">
        <f>統計カウント資料!W175</f>
        <v>6</v>
      </c>
      <c r="H32" s="153">
        <v>0</v>
      </c>
      <c r="I32" s="153">
        <f>統計カウント資料!X175</f>
        <v>0</v>
      </c>
      <c r="J32" s="153">
        <f>統計カウント資料!Y175</f>
        <v>0</v>
      </c>
      <c r="K32" s="153">
        <f t="shared" si="30"/>
        <v>0</v>
      </c>
      <c r="L32" s="153">
        <f>統計カウント資料!Z175</f>
        <v>0</v>
      </c>
      <c r="M32" s="153">
        <f>統計カウント資料!AA175</f>
        <v>0</v>
      </c>
      <c r="N32" s="153">
        <v>0</v>
      </c>
      <c r="O32" s="153">
        <f>統計カウント資料!AB175</f>
        <v>0</v>
      </c>
      <c r="P32" s="153">
        <f>統計カウント資料!AC175</f>
        <v>0</v>
      </c>
      <c r="Q32" s="153">
        <f t="shared" si="31"/>
        <v>1</v>
      </c>
      <c r="R32" s="153">
        <f>SUM(S32:T32)</f>
        <v>1</v>
      </c>
      <c r="S32" s="153">
        <f>統計カウント資料!AD175</f>
        <v>0</v>
      </c>
      <c r="T32" s="153">
        <f>統計カウント資料!AE175</f>
        <v>1</v>
      </c>
      <c r="U32" s="153">
        <f t="shared" si="33"/>
        <v>0</v>
      </c>
      <c r="V32" s="153">
        <f>統計カウント資料!AF175</f>
        <v>0</v>
      </c>
      <c r="W32" s="153">
        <f>統計カウント資料!AG175</f>
        <v>0</v>
      </c>
      <c r="X32" s="153">
        <f t="shared" si="34"/>
        <v>0</v>
      </c>
      <c r="Y32" s="153">
        <f>統計カウント資料!AH175</f>
        <v>0</v>
      </c>
      <c r="Z32" s="153">
        <f>統計カウント資料!AI175</f>
        <v>0</v>
      </c>
      <c r="AA32" s="153">
        <f t="shared" si="35"/>
        <v>0</v>
      </c>
      <c r="AB32" s="153">
        <f>統計カウント資料!AJ175</f>
        <v>0</v>
      </c>
      <c r="AC32" s="154">
        <f>統計カウント資料!AK175</f>
        <v>0</v>
      </c>
    </row>
    <row r="33" spans="1:29" ht="11.25" customHeight="1" x14ac:dyDescent="0.2">
      <c r="A33" s="241"/>
      <c r="B33" s="143" t="s">
        <v>585</v>
      </c>
      <c r="C33" s="153">
        <f t="shared" si="27"/>
        <v>15</v>
      </c>
      <c r="D33" s="153">
        <f t="shared" si="28"/>
        <v>14</v>
      </c>
      <c r="E33" s="153">
        <f t="shared" si="29"/>
        <v>12</v>
      </c>
      <c r="F33" s="153">
        <f>統計カウント資料!V192</f>
        <v>1</v>
      </c>
      <c r="G33" s="153">
        <f>統計カウント資料!W192</f>
        <v>11</v>
      </c>
      <c r="H33" s="153">
        <v>0</v>
      </c>
      <c r="I33" s="153">
        <f>統計カウント資料!X192</f>
        <v>0</v>
      </c>
      <c r="J33" s="153">
        <f>統計カウント資料!Y192</f>
        <v>0</v>
      </c>
      <c r="K33" s="153">
        <f t="shared" si="30"/>
        <v>2</v>
      </c>
      <c r="L33" s="153">
        <f>統計カウント資料!Z192</f>
        <v>0</v>
      </c>
      <c r="M33" s="153">
        <f>統計カウント資料!AA192</f>
        <v>2</v>
      </c>
      <c r="N33" s="153">
        <f>SUM(O33+P33)</f>
        <v>0</v>
      </c>
      <c r="O33" s="153">
        <f>統計カウント資料!AB192</f>
        <v>0</v>
      </c>
      <c r="P33" s="153">
        <f>統計カウント資料!AC192</f>
        <v>0</v>
      </c>
      <c r="Q33" s="153">
        <f t="shared" si="31"/>
        <v>1</v>
      </c>
      <c r="R33" s="153">
        <f t="shared" si="32"/>
        <v>0</v>
      </c>
      <c r="S33" s="153">
        <f>統計カウント資料!AD192</f>
        <v>0</v>
      </c>
      <c r="T33" s="153">
        <f>統計カウント資料!AE192</f>
        <v>0</v>
      </c>
      <c r="U33" s="153">
        <f t="shared" si="33"/>
        <v>0</v>
      </c>
      <c r="V33" s="153">
        <f>統計カウント資料!AF192</f>
        <v>0</v>
      </c>
      <c r="W33" s="153">
        <f>統計カウント資料!AG192</f>
        <v>0</v>
      </c>
      <c r="X33" s="153">
        <f t="shared" si="34"/>
        <v>1</v>
      </c>
      <c r="Y33" s="153">
        <f>統計カウント資料!AH192</f>
        <v>1</v>
      </c>
      <c r="Z33" s="153">
        <f>統計カウント資料!AI192</f>
        <v>0</v>
      </c>
      <c r="AA33" s="153">
        <f t="shared" si="35"/>
        <v>0</v>
      </c>
      <c r="AB33" s="153">
        <f>統計カウント資料!AJ192</f>
        <v>0</v>
      </c>
      <c r="AC33" s="154">
        <f>統計カウント資料!AK192</f>
        <v>0</v>
      </c>
    </row>
    <row r="34" spans="1:29" ht="11.25" customHeight="1" x14ac:dyDescent="0.2">
      <c r="A34" s="241"/>
      <c r="B34" s="143" t="s">
        <v>586</v>
      </c>
      <c r="C34" s="153">
        <f t="shared" si="27"/>
        <v>4</v>
      </c>
      <c r="D34" s="153">
        <f t="shared" si="28"/>
        <v>4</v>
      </c>
      <c r="E34" s="153">
        <f t="shared" si="29"/>
        <v>3</v>
      </c>
      <c r="F34" s="153">
        <f>統計カウント資料!V197</f>
        <v>0</v>
      </c>
      <c r="G34" s="153">
        <f>統計カウント資料!W197</f>
        <v>3</v>
      </c>
      <c r="H34" s="153">
        <v>0</v>
      </c>
      <c r="I34" s="153">
        <f>統計カウント資料!X197</f>
        <v>0</v>
      </c>
      <c r="J34" s="153">
        <f>統計カウント資料!Y197</f>
        <v>0</v>
      </c>
      <c r="K34" s="153">
        <f t="shared" si="30"/>
        <v>1</v>
      </c>
      <c r="L34" s="153">
        <f>統計カウント資料!Z197</f>
        <v>1</v>
      </c>
      <c r="M34" s="153">
        <f>統計カウント資料!AA197</f>
        <v>0</v>
      </c>
      <c r="N34" s="153">
        <v>0</v>
      </c>
      <c r="O34" s="153">
        <f>統計カウント資料!AB197</f>
        <v>0</v>
      </c>
      <c r="P34" s="153">
        <f>統計カウント資料!AC197</f>
        <v>0</v>
      </c>
      <c r="Q34" s="153">
        <f t="shared" si="31"/>
        <v>0</v>
      </c>
      <c r="R34" s="153">
        <f t="shared" si="32"/>
        <v>0</v>
      </c>
      <c r="S34" s="153">
        <f>統計カウント資料!AD197</f>
        <v>0</v>
      </c>
      <c r="T34" s="153">
        <f>統計カウント資料!AE197</f>
        <v>0</v>
      </c>
      <c r="U34" s="153">
        <f t="shared" si="33"/>
        <v>0</v>
      </c>
      <c r="V34" s="153">
        <f>統計カウント資料!AF197</f>
        <v>0</v>
      </c>
      <c r="W34" s="153">
        <f>統計カウント資料!AG197</f>
        <v>0</v>
      </c>
      <c r="X34" s="153">
        <f t="shared" si="34"/>
        <v>0</v>
      </c>
      <c r="Y34" s="153">
        <f>統計カウント資料!AH197</f>
        <v>0</v>
      </c>
      <c r="Z34" s="153">
        <f>統計カウント資料!AI197</f>
        <v>0</v>
      </c>
      <c r="AA34" s="153">
        <f t="shared" si="35"/>
        <v>0</v>
      </c>
      <c r="AB34" s="153">
        <f>統計カウント資料!AJ197</f>
        <v>0</v>
      </c>
      <c r="AC34" s="154">
        <f>統計カウント資料!AK197</f>
        <v>0</v>
      </c>
    </row>
    <row r="35" spans="1:29" ht="11.25" customHeight="1" x14ac:dyDescent="0.2">
      <c r="A35" s="241"/>
      <c r="B35" s="143" t="s">
        <v>553</v>
      </c>
      <c r="C35" s="153">
        <f>SUM(C28:C34)</f>
        <v>41</v>
      </c>
      <c r="D35" s="153">
        <f>SUM(D28:D34)</f>
        <v>36</v>
      </c>
      <c r="E35" s="153">
        <f t="shared" ref="E35:AC35" si="36">SUM(E28:E34)</f>
        <v>28</v>
      </c>
      <c r="F35" s="153">
        <f t="shared" si="36"/>
        <v>1</v>
      </c>
      <c r="G35" s="153">
        <f t="shared" si="36"/>
        <v>27</v>
      </c>
      <c r="H35" s="153">
        <f t="shared" si="36"/>
        <v>1</v>
      </c>
      <c r="I35" s="153">
        <f t="shared" si="36"/>
        <v>1</v>
      </c>
      <c r="J35" s="153">
        <f>SUM(J28:J34)</f>
        <v>0</v>
      </c>
      <c r="K35" s="153">
        <f>SUM(K28:K34)</f>
        <v>7</v>
      </c>
      <c r="L35" s="153">
        <f t="shared" si="36"/>
        <v>1</v>
      </c>
      <c r="M35" s="153">
        <f t="shared" si="36"/>
        <v>6</v>
      </c>
      <c r="N35" s="153">
        <f t="shared" si="36"/>
        <v>0</v>
      </c>
      <c r="O35" s="153">
        <f t="shared" si="36"/>
        <v>0</v>
      </c>
      <c r="P35" s="153">
        <f t="shared" si="36"/>
        <v>0</v>
      </c>
      <c r="Q35" s="153">
        <f t="shared" si="36"/>
        <v>5</v>
      </c>
      <c r="R35" s="153">
        <f t="shared" si="36"/>
        <v>2</v>
      </c>
      <c r="S35" s="153">
        <f t="shared" si="36"/>
        <v>0</v>
      </c>
      <c r="T35" s="153">
        <f t="shared" si="36"/>
        <v>2</v>
      </c>
      <c r="U35" s="153">
        <f t="shared" si="36"/>
        <v>0</v>
      </c>
      <c r="V35" s="153">
        <f t="shared" si="36"/>
        <v>0</v>
      </c>
      <c r="W35" s="153">
        <f t="shared" si="36"/>
        <v>0</v>
      </c>
      <c r="X35" s="153">
        <f>SUM(X28:X34)</f>
        <v>3</v>
      </c>
      <c r="Y35" s="153">
        <f t="shared" si="36"/>
        <v>3</v>
      </c>
      <c r="Z35" s="153">
        <f t="shared" si="36"/>
        <v>0</v>
      </c>
      <c r="AA35" s="153">
        <f t="shared" si="36"/>
        <v>0</v>
      </c>
      <c r="AB35" s="153">
        <f t="shared" si="36"/>
        <v>0</v>
      </c>
      <c r="AC35" s="154">
        <f t="shared" si="36"/>
        <v>0</v>
      </c>
    </row>
    <row r="36" spans="1:29" ht="11.25" customHeight="1" x14ac:dyDescent="0.2">
      <c r="A36" s="242" t="s">
        <v>760</v>
      </c>
      <c r="B36" s="144" t="s">
        <v>587</v>
      </c>
      <c r="C36" s="155">
        <f t="shared" ref="C36:C50" si="37">SUM(D36+Q36)</f>
        <v>2</v>
      </c>
      <c r="D36" s="155">
        <f t="shared" ref="D36:D43" si="38">SUM(E36+H36+K36+N36)</f>
        <v>2</v>
      </c>
      <c r="E36" s="155">
        <f>SUM(F36:G36)</f>
        <v>0</v>
      </c>
      <c r="F36" s="155">
        <f>統計カウント資料!V202</f>
        <v>0</v>
      </c>
      <c r="G36" s="155">
        <f>統計カウント資料!W202</f>
        <v>0</v>
      </c>
      <c r="H36" s="155">
        <f>SUM(I36:J36)</f>
        <v>0</v>
      </c>
      <c r="I36" s="155">
        <f>統計カウント資料!X202</f>
        <v>0</v>
      </c>
      <c r="J36" s="155">
        <f>統計カウント資料!Y202</f>
        <v>0</v>
      </c>
      <c r="K36" s="155">
        <f>SUM(L36:M36)</f>
        <v>2</v>
      </c>
      <c r="L36" s="155">
        <f>統計カウント資料!Z202</f>
        <v>0</v>
      </c>
      <c r="M36" s="155">
        <f>統計カウント資料!AA202</f>
        <v>2</v>
      </c>
      <c r="N36" s="155">
        <f>SUM(O36:P36)</f>
        <v>0</v>
      </c>
      <c r="O36" s="155">
        <f>統計カウント資料!AB202</f>
        <v>0</v>
      </c>
      <c r="P36" s="155">
        <f>統計カウント資料!AC202</f>
        <v>0</v>
      </c>
      <c r="Q36" s="155">
        <f t="shared" ref="Q36:Q44" si="39">SUM(R36+U36+X36+AA36)</f>
        <v>0</v>
      </c>
      <c r="R36" s="155">
        <f>SUM(S36:T36)</f>
        <v>0</v>
      </c>
      <c r="S36" s="155">
        <f>統計カウント資料!AD202</f>
        <v>0</v>
      </c>
      <c r="T36" s="155">
        <f>統計カウント資料!AE202</f>
        <v>0</v>
      </c>
      <c r="U36" s="155">
        <f>SUM(V36:W36)</f>
        <v>0</v>
      </c>
      <c r="V36" s="155">
        <f>統計カウント資料!AF202</f>
        <v>0</v>
      </c>
      <c r="W36" s="155">
        <f>統計カウント資料!AG202</f>
        <v>0</v>
      </c>
      <c r="X36" s="155">
        <f>SUM(Y36:Z36)</f>
        <v>0</v>
      </c>
      <c r="Y36" s="155">
        <f>統計カウント資料!AH202</f>
        <v>0</v>
      </c>
      <c r="Z36" s="155">
        <f>統計カウント資料!AI202</f>
        <v>0</v>
      </c>
      <c r="AA36" s="155">
        <f>SUM(AB36+AC36)</f>
        <v>0</v>
      </c>
      <c r="AB36" s="155">
        <f>統計カウント資料!AJ202</f>
        <v>0</v>
      </c>
      <c r="AC36" s="156">
        <f>統計カウント資料!AK202</f>
        <v>0</v>
      </c>
    </row>
    <row r="37" spans="1:29" ht="11.25" customHeight="1" x14ac:dyDescent="0.2">
      <c r="A37" s="241"/>
      <c r="B37" s="143" t="s">
        <v>588</v>
      </c>
      <c r="C37" s="153">
        <f t="shared" si="37"/>
        <v>2</v>
      </c>
      <c r="D37" s="153">
        <f t="shared" si="38"/>
        <v>2</v>
      </c>
      <c r="E37" s="153">
        <f t="shared" ref="E37:E43" si="40">SUM(F37:G37)</f>
        <v>1</v>
      </c>
      <c r="F37" s="153">
        <f>統計カウント資料!V205</f>
        <v>0</v>
      </c>
      <c r="G37" s="153">
        <f>統計カウント資料!W205</f>
        <v>1</v>
      </c>
      <c r="H37" s="153">
        <f t="shared" ref="H37:H50" si="41">SUM(I37:J37)</f>
        <v>0</v>
      </c>
      <c r="I37" s="153">
        <f>統計カウント資料!X205</f>
        <v>0</v>
      </c>
      <c r="J37" s="153">
        <f>統計カウント資料!Y205</f>
        <v>0</v>
      </c>
      <c r="K37" s="153">
        <f t="shared" ref="K37:K50" si="42">SUM(L37:M37)</f>
        <v>1</v>
      </c>
      <c r="L37" s="153">
        <f>統計カウント資料!Z205</f>
        <v>0</v>
      </c>
      <c r="M37" s="153">
        <f>統計カウント資料!AA205</f>
        <v>1</v>
      </c>
      <c r="N37" s="153">
        <f t="shared" ref="N37:N50" si="43">SUM(O37:P37)</f>
        <v>0</v>
      </c>
      <c r="O37" s="153">
        <f>統計カウント資料!AB205</f>
        <v>0</v>
      </c>
      <c r="P37" s="153">
        <f>統計カウント資料!AC205</f>
        <v>0</v>
      </c>
      <c r="Q37" s="155">
        <f t="shared" si="39"/>
        <v>0</v>
      </c>
      <c r="R37" s="153">
        <f t="shared" ref="R37:R50" si="44">SUM(S37:T37)</f>
        <v>0</v>
      </c>
      <c r="S37" s="153">
        <f>統計カウント資料!AD205</f>
        <v>0</v>
      </c>
      <c r="T37" s="153">
        <f>統計カウント資料!AE205</f>
        <v>0</v>
      </c>
      <c r="U37" s="153">
        <f t="shared" ref="U37:U50" si="45">SUM(V37:W37)</f>
        <v>0</v>
      </c>
      <c r="V37" s="153">
        <f>統計カウント資料!AF205</f>
        <v>0</v>
      </c>
      <c r="W37" s="153">
        <f>統計カウント資料!AG205</f>
        <v>0</v>
      </c>
      <c r="X37" s="153">
        <f t="shared" ref="X37:X50" si="46">SUM(Y37:Z37)</f>
        <v>0</v>
      </c>
      <c r="Y37" s="153">
        <f>統計カウント資料!AH205</f>
        <v>0</v>
      </c>
      <c r="Z37" s="153">
        <f>統計カウント資料!AI205</f>
        <v>0</v>
      </c>
      <c r="AA37" s="153">
        <f t="shared" ref="AA37:AA50" si="47">SUM(AB37+AC37)</f>
        <v>0</v>
      </c>
      <c r="AB37" s="153">
        <f>統計カウント資料!AJ205</f>
        <v>0</v>
      </c>
      <c r="AC37" s="154">
        <f>統計カウント資料!AK205</f>
        <v>0</v>
      </c>
    </row>
    <row r="38" spans="1:29" ht="11.25" customHeight="1" x14ac:dyDescent="0.2">
      <c r="A38" s="241"/>
      <c r="B38" s="143" t="s">
        <v>589</v>
      </c>
      <c r="C38" s="153">
        <f t="shared" si="37"/>
        <v>11</v>
      </c>
      <c r="D38" s="153">
        <f t="shared" si="38"/>
        <v>8</v>
      </c>
      <c r="E38" s="153">
        <f t="shared" si="40"/>
        <v>4</v>
      </c>
      <c r="F38" s="153">
        <f>統計カウント資料!V217</f>
        <v>0</v>
      </c>
      <c r="G38" s="153">
        <f>統計カウント資料!W217</f>
        <v>4</v>
      </c>
      <c r="H38" s="153">
        <f t="shared" si="41"/>
        <v>1</v>
      </c>
      <c r="I38" s="153">
        <f>統計カウント資料!X217</f>
        <v>0</v>
      </c>
      <c r="J38" s="153">
        <f>統計カウント資料!Y217</f>
        <v>1</v>
      </c>
      <c r="K38" s="153">
        <f t="shared" si="42"/>
        <v>2</v>
      </c>
      <c r="L38" s="153">
        <f>統計カウント資料!Z217</f>
        <v>1</v>
      </c>
      <c r="M38" s="153">
        <f>統計カウント資料!AA217</f>
        <v>1</v>
      </c>
      <c r="N38" s="153">
        <f t="shared" si="43"/>
        <v>1</v>
      </c>
      <c r="O38" s="153">
        <f>統計カウント資料!AB217</f>
        <v>0</v>
      </c>
      <c r="P38" s="153">
        <f>統計カウント資料!AC217</f>
        <v>1</v>
      </c>
      <c r="Q38" s="153">
        <f t="shared" si="39"/>
        <v>3</v>
      </c>
      <c r="R38" s="153">
        <f t="shared" si="44"/>
        <v>0</v>
      </c>
      <c r="S38" s="153">
        <f>統計カウント資料!AD217</f>
        <v>0</v>
      </c>
      <c r="T38" s="153">
        <f>統計カウント資料!AE217</f>
        <v>0</v>
      </c>
      <c r="U38" s="153">
        <f t="shared" si="45"/>
        <v>0</v>
      </c>
      <c r="V38" s="153">
        <f>統計カウント資料!AF217</f>
        <v>0</v>
      </c>
      <c r="W38" s="153">
        <f>統計カウント資料!AG217</f>
        <v>0</v>
      </c>
      <c r="X38" s="153">
        <f t="shared" si="46"/>
        <v>1</v>
      </c>
      <c r="Y38" s="153">
        <f>統計カウント資料!AH217</f>
        <v>0</v>
      </c>
      <c r="Z38" s="153">
        <f>統計カウント資料!AI217</f>
        <v>1</v>
      </c>
      <c r="AA38" s="153">
        <f t="shared" si="47"/>
        <v>2</v>
      </c>
      <c r="AB38" s="153">
        <f>統計カウント資料!AJ217</f>
        <v>0</v>
      </c>
      <c r="AC38" s="154">
        <f>統計カウント資料!AK217</f>
        <v>2</v>
      </c>
    </row>
    <row r="39" spans="1:29" ht="11.25" customHeight="1" x14ac:dyDescent="0.2">
      <c r="A39" s="241"/>
      <c r="B39" s="143" t="s">
        <v>590</v>
      </c>
      <c r="C39" s="153">
        <f t="shared" si="37"/>
        <v>6</v>
      </c>
      <c r="D39" s="153">
        <f t="shared" si="38"/>
        <v>4</v>
      </c>
      <c r="E39" s="153">
        <f t="shared" si="40"/>
        <v>4</v>
      </c>
      <c r="F39" s="153">
        <f>統計カウント資料!V224</f>
        <v>0</v>
      </c>
      <c r="G39" s="153">
        <f>統計カウント資料!W224</f>
        <v>4</v>
      </c>
      <c r="H39" s="153">
        <f t="shared" si="41"/>
        <v>0</v>
      </c>
      <c r="I39" s="153">
        <f>統計カウント資料!X224</f>
        <v>0</v>
      </c>
      <c r="J39" s="153">
        <f>統計カウント資料!Y224</f>
        <v>0</v>
      </c>
      <c r="K39" s="153">
        <f t="shared" si="42"/>
        <v>0</v>
      </c>
      <c r="L39" s="153">
        <f>統計カウント資料!Z224</f>
        <v>0</v>
      </c>
      <c r="M39" s="153">
        <f>統計カウント資料!AA224</f>
        <v>0</v>
      </c>
      <c r="N39" s="153">
        <f t="shared" si="43"/>
        <v>0</v>
      </c>
      <c r="O39" s="153">
        <f>統計カウント資料!AB224</f>
        <v>0</v>
      </c>
      <c r="P39" s="153">
        <f>統計カウント資料!AC224</f>
        <v>0</v>
      </c>
      <c r="Q39" s="153">
        <f t="shared" si="39"/>
        <v>2</v>
      </c>
      <c r="R39" s="153">
        <f t="shared" si="44"/>
        <v>0</v>
      </c>
      <c r="S39" s="153">
        <f>統計カウント資料!AD224</f>
        <v>0</v>
      </c>
      <c r="T39" s="153">
        <f>統計カウント資料!AE224</f>
        <v>0</v>
      </c>
      <c r="U39" s="153">
        <f t="shared" si="45"/>
        <v>0</v>
      </c>
      <c r="V39" s="153">
        <f>統計カウント資料!AF224</f>
        <v>0</v>
      </c>
      <c r="W39" s="153">
        <f>統計カウント資料!AG224</f>
        <v>0</v>
      </c>
      <c r="X39" s="153">
        <f t="shared" si="46"/>
        <v>2</v>
      </c>
      <c r="Y39" s="153">
        <f>統計カウント資料!AH224</f>
        <v>1</v>
      </c>
      <c r="Z39" s="153">
        <f>統計カウント資料!AI224</f>
        <v>1</v>
      </c>
      <c r="AA39" s="153">
        <f t="shared" si="47"/>
        <v>0</v>
      </c>
      <c r="AB39" s="153">
        <f>統計カウント資料!AJ224</f>
        <v>0</v>
      </c>
      <c r="AC39" s="154">
        <f>統計カウント資料!AK224</f>
        <v>0</v>
      </c>
    </row>
    <row r="40" spans="1:29" ht="11.25" customHeight="1" x14ac:dyDescent="0.2">
      <c r="A40" s="241"/>
      <c r="B40" s="143" t="s">
        <v>591</v>
      </c>
      <c r="C40" s="153">
        <f t="shared" si="37"/>
        <v>2</v>
      </c>
      <c r="D40" s="153">
        <f t="shared" si="38"/>
        <v>0</v>
      </c>
      <c r="E40" s="153">
        <f t="shared" si="40"/>
        <v>0</v>
      </c>
      <c r="F40" s="153">
        <f>統計カウント資料!V227</f>
        <v>0</v>
      </c>
      <c r="G40" s="153">
        <f>統計カウント資料!W227</f>
        <v>0</v>
      </c>
      <c r="H40" s="153">
        <f t="shared" si="41"/>
        <v>0</v>
      </c>
      <c r="I40" s="153">
        <f>統計カウント資料!X227</f>
        <v>0</v>
      </c>
      <c r="J40" s="153">
        <f>統計カウント資料!Y227</f>
        <v>0</v>
      </c>
      <c r="K40" s="153">
        <f t="shared" si="42"/>
        <v>0</v>
      </c>
      <c r="L40" s="153">
        <f>統計カウント資料!Z227</f>
        <v>0</v>
      </c>
      <c r="M40" s="153">
        <f>統計カウント資料!AA227</f>
        <v>0</v>
      </c>
      <c r="N40" s="153">
        <f t="shared" si="43"/>
        <v>0</v>
      </c>
      <c r="O40" s="153">
        <f>統計カウント資料!AB227</f>
        <v>0</v>
      </c>
      <c r="P40" s="153">
        <f>統計カウント資料!AC227</f>
        <v>0</v>
      </c>
      <c r="Q40" s="153">
        <f t="shared" si="39"/>
        <v>2</v>
      </c>
      <c r="R40" s="153">
        <f t="shared" si="44"/>
        <v>0</v>
      </c>
      <c r="S40" s="153">
        <f>統計カウント資料!AD227</f>
        <v>0</v>
      </c>
      <c r="T40" s="153">
        <f>統計カウント資料!AE227</f>
        <v>0</v>
      </c>
      <c r="U40" s="153">
        <f t="shared" si="45"/>
        <v>0</v>
      </c>
      <c r="V40" s="153">
        <f>統計カウント資料!AF227</f>
        <v>0</v>
      </c>
      <c r="W40" s="153">
        <f>統計カウント資料!AG227</f>
        <v>0</v>
      </c>
      <c r="X40" s="153">
        <f t="shared" si="46"/>
        <v>1</v>
      </c>
      <c r="Y40" s="153">
        <f>統計カウント資料!AH227</f>
        <v>1</v>
      </c>
      <c r="Z40" s="153">
        <f>統計カウント資料!AI227</f>
        <v>0</v>
      </c>
      <c r="AA40" s="153">
        <f t="shared" si="47"/>
        <v>1</v>
      </c>
      <c r="AB40" s="153">
        <f>統計カウント資料!AJ227</f>
        <v>1</v>
      </c>
      <c r="AC40" s="154">
        <f>統計カウント資料!AK227</f>
        <v>0</v>
      </c>
    </row>
    <row r="41" spans="1:29" ht="11.25" customHeight="1" x14ac:dyDescent="0.2">
      <c r="A41" s="241"/>
      <c r="B41" s="143" t="s">
        <v>555</v>
      </c>
      <c r="C41" s="153">
        <f t="shared" si="37"/>
        <v>1</v>
      </c>
      <c r="D41" s="153">
        <f t="shared" si="38"/>
        <v>0</v>
      </c>
      <c r="E41" s="153">
        <f t="shared" si="40"/>
        <v>0</v>
      </c>
      <c r="F41" s="153">
        <f>統計カウント資料!V229</f>
        <v>0</v>
      </c>
      <c r="G41" s="153">
        <f>統計カウント資料!W229</f>
        <v>0</v>
      </c>
      <c r="H41" s="153">
        <f t="shared" si="41"/>
        <v>0</v>
      </c>
      <c r="I41" s="153">
        <f>統計カウント資料!X229</f>
        <v>0</v>
      </c>
      <c r="J41" s="153">
        <f>統計カウント資料!Y229</f>
        <v>0</v>
      </c>
      <c r="K41" s="153">
        <f t="shared" si="42"/>
        <v>0</v>
      </c>
      <c r="L41" s="153">
        <f>統計カウント資料!Z229</f>
        <v>0</v>
      </c>
      <c r="M41" s="153">
        <f>統計カウント資料!AA229</f>
        <v>0</v>
      </c>
      <c r="N41" s="153">
        <f t="shared" si="43"/>
        <v>0</v>
      </c>
      <c r="O41" s="153">
        <f>統計カウント資料!AB229</f>
        <v>0</v>
      </c>
      <c r="P41" s="153">
        <f>統計カウント資料!AC229</f>
        <v>0</v>
      </c>
      <c r="Q41" s="153">
        <f t="shared" si="39"/>
        <v>1</v>
      </c>
      <c r="R41" s="153">
        <f t="shared" si="44"/>
        <v>0</v>
      </c>
      <c r="S41" s="153">
        <f>統計カウント資料!AD229</f>
        <v>0</v>
      </c>
      <c r="T41" s="153">
        <f>統計カウント資料!AE229</f>
        <v>0</v>
      </c>
      <c r="U41" s="153">
        <f t="shared" si="45"/>
        <v>0</v>
      </c>
      <c r="V41" s="153">
        <f>統計カウント資料!AF229</f>
        <v>0</v>
      </c>
      <c r="W41" s="153">
        <f>統計カウント資料!AG229</f>
        <v>0</v>
      </c>
      <c r="X41" s="153">
        <f t="shared" si="46"/>
        <v>1</v>
      </c>
      <c r="Y41" s="153">
        <f>統計カウント資料!AH229</f>
        <v>1</v>
      </c>
      <c r="Z41" s="153">
        <f>統計カウント資料!AI229</f>
        <v>0</v>
      </c>
      <c r="AA41" s="153">
        <f t="shared" si="47"/>
        <v>0</v>
      </c>
      <c r="AB41" s="153">
        <f>統計カウント資料!AJ229</f>
        <v>0</v>
      </c>
      <c r="AC41" s="154">
        <f>統計カウント資料!AK229</f>
        <v>0</v>
      </c>
    </row>
    <row r="42" spans="1:29" ht="11.25" customHeight="1" x14ac:dyDescent="0.2">
      <c r="A42" s="241"/>
      <c r="B42" s="143" t="s">
        <v>592</v>
      </c>
      <c r="C42" s="153">
        <f t="shared" si="37"/>
        <v>2</v>
      </c>
      <c r="D42" s="153">
        <f t="shared" si="38"/>
        <v>0</v>
      </c>
      <c r="E42" s="153">
        <f t="shared" si="40"/>
        <v>0</v>
      </c>
      <c r="F42" s="153">
        <f>統計カウント資料!V232</f>
        <v>0</v>
      </c>
      <c r="G42" s="153">
        <f>統計カウント資料!W232</f>
        <v>0</v>
      </c>
      <c r="H42" s="153">
        <f t="shared" si="41"/>
        <v>0</v>
      </c>
      <c r="I42" s="153">
        <f>統計カウント資料!X232</f>
        <v>0</v>
      </c>
      <c r="J42" s="153">
        <f>統計カウント資料!Y232</f>
        <v>0</v>
      </c>
      <c r="K42" s="153">
        <f t="shared" si="42"/>
        <v>0</v>
      </c>
      <c r="L42" s="153">
        <f>統計カウント資料!Z232</f>
        <v>0</v>
      </c>
      <c r="M42" s="153">
        <f>統計カウント資料!AA232</f>
        <v>0</v>
      </c>
      <c r="N42" s="153">
        <f t="shared" si="43"/>
        <v>0</v>
      </c>
      <c r="O42" s="153">
        <f>統計カウント資料!AB232</f>
        <v>0</v>
      </c>
      <c r="P42" s="153">
        <f>統計カウント資料!AC232</f>
        <v>0</v>
      </c>
      <c r="Q42" s="153">
        <f t="shared" si="39"/>
        <v>2</v>
      </c>
      <c r="R42" s="153">
        <f t="shared" si="44"/>
        <v>0</v>
      </c>
      <c r="S42" s="153">
        <f>統計カウント資料!AD232</f>
        <v>0</v>
      </c>
      <c r="T42" s="153">
        <f>統計カウント資料!AE232</f>
        <v>0</v>
      </c>
      <c r="U42" s="153">
        <f t="shared" si="45"/>
        <v>0</v>
      </c>
      <c r="V42" s="153">
        <f>統計カウント資料!AF232</f>
        <v>0</v>
      </c>
      <c r="W42" s="153">
        <f>統計カウント資料!AG232</f>
        <v>0</v>
      </c>
      <c r="X42" s="153">
        <f t="shared" si="46"/>
        <v>2</v>
      </c>
      <c r="Y42" s="153">
        <f>統計カウント資料!AH232</f>
        <v>1</v>
      </c>
      <c r="Z42" s="153">
        <f>統計カウント資料!AI232</f>
        <v>1</v>
      </c>
      <c r="AA42" s="153">
        <f t="shared" si="47"/>
        <v>0</v>
      </c>
      <c r="AB42" s="153">
        <f>統計カウント資料!AJ232</f>
        <v>0</v>
      </c>
      <c r="AC42" s="154">
        <f>統計カウント資料!AK232</f>
        <v>0</v>
      </c>
    </row>
    <row r="43" spans="1:29" ht="11.25" customHeight="1" x14ac:dyDescent="0.2">
      <c r="A43" s="241"/>
      <c r="B43" s="143" t="s">
        <v>593</v>
      </c>
      <c r="C43" s="153">
        <f t="shared" si="37"/>
        <v>1</v>
      </c>
      <c r="D43" s="153">
        <f t="shared" si="38"/>
        <v>1</v>
      </c>
      <c r="E43" s="153">
        <f t="shared" si="40"/>
        <v>1</v>
      </c>
      <c r="F43" s="153">
        <f>統計カウント資料!V234</f>
        <v>0</v>
      </c>
      <c r="G43" s="153">
        <f>統計カウント資料!W234</f>
        <v>1</v>
      </c>
      <c r="H43" s="153">
        <f t="shared" si="41"/>
        <v>0</v>
      </c>
      <c r="I43" s="153">
        <f>統計カウント資料!X234</f>
        <v>0</v>
      </c>
      <c r="J43" s="153">
        <f>統計カウント資料!Y234</f>
        <v>0</v>
      </c>
      <c r="K43" s="153">
        <f t="shared" si="42"/>
        <v>0</v>
      </c>
      <c r="L43" s="153">
        <f>統計カウント資料!Z234</f>
        <v>0</v>
      </c>
      <c r="M43" s="153">
        <f>統計カウント資料!AA234</f>
        <v>0</v>
      </c>
      <c r="N43" s="153">
        <f t="shared" si="43"/>
        <v>0</v>
      </c>
      <c r="O43" s="153">
        <f>統計カウント資料!AB234</f>
        <v>0</v>
      </c>
      <c r="P43" s="153">
        <f>統計カウント資料!AC234</f>
        <v>0</v>
      </c>
      <c r="Q43" s="153">
        <f t="shared" si="39"/>
        <v>0</v>
      </c>
      <c r="R43" s="153">
        <f t="shared" si="44"/>
        <v>0</v>
      </c>
      <c r="S43" s="153">
        <f>統計カウント資料!AD234</f>
        <v>0</v>
      </c>
      <c r="T43" s="153">
        <f>統計カウント資料!AE234</f>
        <v>0</v>
      </c>
      <c r="U43" s="153">
        <f t="shared" si="45"/>
        <v>0</v>
      </c>
      <c r="V43" s="153">
        <f>統計カウント資料!AF234</f>
        <v>0</v>
      </c>
      <c r="W43" s="153">
        <f>統計カウント資料!AG234</f>
        <v>0</v>
      </c>
      <c r="X43" s="153">
        <f t="shared" si="46"/>
        <v>0</v>
      </c>
      <c r="Y43" s="153">
        <f>統計カウント資料!AH234</f>
        <v>0</v>
      </c>
      <c r="Z43" s="153">
        <f>統計カウント資料!AI234</f>
        <v>0</v>
      </c>
      <c r="AA43" s="153">
        <f t="shared" si="47"/>
        <v>0</v>
      </c>
      <c r="AB43" s="153">
        <f>統計カウント資料!AJ234</f>
        <v>0</v>
      </c>
      <c r="AC43" s="154">
        <f>統計カウント資料!AK234</f>
        <v>0</v>
      </c>
    </row>
    <row r="44" spans="1:29" ht="11.25" customHeight="1" x14ac:dyDescent="0.2">
      <c r="A44" s="241"/>
      <c r="B44" s="143" t="s">
        <v>594</v>
      </c>
      <c r="C44" s="153">
        <f t="shared" si="37"/>
        <v>4</v>
      </c>
      <c r="D44" s="153">
        <f t="shared" ref="D44:D50" si="48">SUM(E44+H44+K44+N44)</f>
        <v>4</v>
      </c>
      <c r="E44" s="153">
        <f t="shared" ref="E44:E50" si="49">SUM(F44:G44)</f>
        <v>2</v>
      </c>
      <c r="F44" s="153">
        <f>統計カウント資料!V239</f>
        <v>0</v>
      </c>
      <c r="G44" s="153">
        <f>統計カウント資料!W239</f>
        <v>2</v>
      </c>
      <c r="H44" s="153">
        <f t="shared" si="41"/>
        <v>0</v>
      </c>
      <c r="I44" s="153">
        <f>統計カウント資料!X239</f>
        <v>0</v>
      </c>
      <c r="J44" s="153">
        <f>統計カウント資料!Y239</f>
        <v>0</v>
      </c>
      <c r="K44" s="153">
        <f t="shared" si="42"/>
        <v>2</v>
      </c>
      <c r="L44" s="153">
        <f>統計カウント資料!Z239</f>
        <v>1</v>
      </c>
      <c r="M44" s="153">
        <f>統計カウント資料!AA239</f>
        <v>1</v>
      </c>
      <c r="N44" s="153">
        <f t="shared" si="43"/>
        <v>0</v>
      </c>
      <c r="O44" s="153">
        <f>統計カウント資料!AB239</f>
        <v>0</v>
      </c>
      <c r="P44" s="153">
        <f>統計カウント資料!AC239</f>
        <v>0</v>
      </c>
      <c r="Q44" s="153">
        <f t="shared" si="39"/>
        <v>0</v>
      </c>
      <c r="R44" s="153">
        <f t="shared" si="44"/>
        <v>0</v>
      </c>
      <c r="S44" s="153">
        <f>統計カウント資料!AD239</f>
        <v>0</v>
      </c>
      <c r="T44" s="153">
        <f>統計カウント資料!AE239</f>
        <v>0</v>
      </c>
      <c r="U44" s="153">
        <f t="shared" si="45"/>
        <v>0</v>
      </c>
      <c r="V44" s="153">
        <f>統計カウント資料!AF239</f>
        <v>0</v>
      </c>
      <c r="W44" s="153">
        <f>統計カウント資料!AG239</f>
        <v>0</v>
      </c>
      <c r="X44" s="153">
        <f t="shared" si="46"/>
        <v>0</v>
      </c>
      <c r="Y44" s="153">
        <f>統計カウント資料!AH239</f>
        <v>0</v>
      </c>
      <c r="Z44" s="153">
        <f>統計カウント資料!AI239</f>
        <v>0</v>
      </c>
      <c r="AA44" s="153">
        <f t="shared" si="47"/>
        <v>0</v>
      </c>
      <c r="AB44" s="153">
        <f>統計カウント資料!AJ239</f>
        <v>0</v>
      </c>
      <c r="AC44" s="154">
        <f>統計カウント資料!AK239</f>
        <v>0</v>
      </c>
    </row>
    <row r="45" spans="1:29" ht="11.25" customHeight="1" x14ac:dyDescent="0.2">
      <c r="A45" s="241"/>
      <c r="B45" s="143" t="s">
        <v>595</v>
      </c>
      <c r="C45" s="153">
        <f t="shared" si="37"/>
        <v>5</v>
      </c>
      <c r="D45" s="153">
        <f t="shared" si="48"/>
        <v>4</v>
      </c>
      <c r="E45" s="153">
        <f t="shared" si="49"/>
        <v>2</v>
      </c>
      <c r="F45" s="153">
        <f>統計カウント資料!V245</f>
        <v>0</v>
      </c>
      <c r="G45" s="153">
        <f>統計カウント資料!W245</f>
        <v>2</v>
      </c>
      <c r="H45" s="153">
        <f t="shared" si="41"/>
        <v>0</v>
      </c>
      <c r="I45" s="153">
        <f>統計カウント資料!X245</f>
        <v>0</v>
      </c>
      <c r="J45" s="153">
        <f>統計カウント資料!Y245</f>
        <v>0</v>
      </c>
      <c r="K45" s="153">
        <f t="shared" si="42"/>
        <v>1</v>
      </c>
      <c r="L45" s="153">
        <f>統計カウント資料!Z245</f>
        <v>0</v>
      </c>
      <c r="M45" s="153">
        <f>統計カウント資料!AA245</f>
        <v>1</v>
      </c>
      <c r="N45" s="153">
        <f t="shared" si="43"/>
        <v>1</v>
      </c>
      <c r="O45" s="153">
        <f>統計カウント資料!AB245</f>
        <v>0</v>
      </c>
      <c r="P45" s="153">
        <f>統計カウント資料!AC245</f>
        <v>1</v>
      </c>
      <c r="Q45" s="153">
        <f t="shared" ref="Q45:Q50" si="50">SUM(R45+U45+X45+AA45)</f>
        <v>1</v>
      </c>
      <c r="R45" s="153">
        <f t="shared" si="44"/>
        <v>0</v>
      </c>
      <c r="S45" s="153">
        <f>統計カウント資料!AD245</f>
        <v>0</v>
      </c>
      <c r="T45" s="153">
        <f>統計カウント資料!AE245</f>
        <v>0</v>
      </c>
      <c r="U45" s="153">
        <f t="shared" si="45"/>
        <v>0</v>
      </c>
      <c r="V45" s="153">
        <f>統計カウント資料!AF245</f>
        <v>0</v>
      </c>
      <c r="W45" s="153">
        <f>統計カウント資料!AG245</f>
        <v>0</v>
      </c>
      <c r="X45" s="153">
        <f t="shared" si="46"/>
        <v>1</v>
      </c>
      <c r="Y45" s="153">
        <f>統計カウント資料!AH245</f>
        <v>1</v>
      </c>
      <c r="Z45" s="153">
        <f>統計カウント資料!AI245</f>
        <v>0</v>
      </c>
      <c r="AA45" s="153">
        <f t="shared" si="47"/>
        <v>0</v>
      </c>
      <c r="AB45" s="153">
        <f>統計カウント資料!AJ245</f>
        <v>0</v>
      </c>
      <c r="AC45" s="154">
        <f>統計カウント資料!AK245</f>
        <v>0</v>
      </c>
    </row>
    <row r="46" spans="1:29" ht="11.25" customHeight="1" x14ac:dyDescent="0.2">
      <c r="A46" s="241"/>
      <c r="B46" s="143" t="s">
        <v>596</v>
      </c>
      <c r="C46" s="153">
        <f t="shared" si="37"/>
        <v>5</v>
      </c>
      <c r="D46" s="153">
        <f t="shared" si="48"/>
        <v>4</v>
      </c>
      <c r="E46" s="153">
        <f t="shared" si="49"/>
        <v>1</v>
      </c>
      <c r="F46" s="153">
        <f>統計カウント資料!V251</f>
        <v>0</v>
      </c>
      <c r="G46" s="153">
        <f>統計カウント資料!W251</f>
        <v>1</v>
      </c>
      <c r="H46" s="153">
        <f t="shared" si="41"/>
        <v>0</v>
      </c>
      <c r="I46" s="153">
        <f>統計カウント資料!X251</f>
        <v>0</v>
      </c>
      <c r="J46" s="153">
        <f>統計カウント資料!Y251</f>
        <v>0</v>
      </c>
      <c r="K46" s="153">
        <f t="shared" si="42"/>
        <v>3</v>
      </c>
      <c r="L46" s="153">
        <f>統計カウント資料!Z251</f>
        <v>0</v>
      </c>
      <c r="M46" s="153">
        <f>統計カウント資料!AA251</f>
        <v>3</v>
      </c>
      <c r="N46" s="153">
        <f t="shared" si="43"/>
        <v>0</v>
      </c>
      <c r="O46" s="153">
        <f>統計カウント資料!AB251</f>
        <v>0</v>
      </c>
      <c r="P46" s="153">
        <f>統計カウント資料!AC251</f>
        <v>0</v>
      </c>
      <c r="Q46" s="153">
        <f t="shared" si="50"/>
        <v>1</v>
      </c>
      <c r="R46" s="153">
        <f t="shared" si="44"/>
        <v>0</v>
      </c>
      <c r="S46" s="153">
        <f>統計カウント資料!AD251</f>
        <v>0</v>
      </c>
      <c r="T46" s="153">
        <f>統計カウント資料!AE251</f>
        <v>0</v>
      </c>
      <c r="U46" s="153">
        <f t="shared" si="45"/>
        <v>0</v>
      </c>
      <c r="V46" s="153">
        <f>統計カウント資料!AF251</f>
        <v>0</v>
      </c>
      <c r="W46" s="153">
        <f>統計カウント資料!AG251</f>
        <v>0</v>
      </c>
      <c r="X46" s="153">
        <f t="shared" si="46"/>
        <v>1</v>
      </c>
      <c r="Y46" s="153">
        <f>統計カウント資料!AH251</f>
        <v>0</v>
      </c>
      <c r="Z46" s="153">
        <f>統計カウント資料!AI251</f>
        <v>1</v>
      </c>
      <c r="AA46" s="153">
        <f t="shared" si="47"/>
        <v>0</v>
      </c>
      <c r="AB46" s="153">
        <f>統計カウント資料!AJ251</f>
        <v>0</v>
      </c>
      <c r="AC46" s="154">
        <f>統計カウント資料!AK251</f>
        <v>0</v>
      </c>
    </row>
    <row r="47" spans="1:29" ht="11.25" customHeight="1" x14ac:dyDescent="0.2">
      <c r="A47" s="241"/>
      <c r="B47" s="143" t="s">
        <v>597</v>
      </c>
      <c r="C47" s="153">
        <f>SUM(D47+Q47)</f>
        <v>3</v>
      </c>
      <c r="D47" s="153">
        <f t="shared" si="48"/>
        <v>2</v>
      </c>
      <c r="E47" s="153">
        <f t="shared" si="49"/>
        <v>1</v>
      </c>
      <c r="F47" s="153">
        <f>統計カウント資料!V255</f>
        <v>0</v>
      </c>
      <c r="G47" s="153">
        <f>統計カウント資料!W255</f>
        <v>1</v>
      </c>
      <c r="H47" s="153">
        <f t="shared" si="41"/>
        <v>0</v>
      </c>
      <c r="I47" s="153">
        <f>統計カウント資料!X255</f>
        <v>0</v>
      </c>
      <c r="J47" s="153">
        <f>統計カウント資料!Y255</f>
        <v>0</v>
      </c>
      <c r="K47" s="153">
        <f t="shared" si="42"/>
        <v>1</v>
      </c>
      <c r="L47" s="153">
        <f>統計カウント資料!Z255</f>
        <v>1</v>
      </c>
      <c r="M47" s="153">
        <f>統計カウント資料!AA255</f>
        <v>0</v>
      </c>
      <c r="N47" s="153">
        <f t="shared" si="43"/>
        <v>0</v>
      </c>
      <c r="O47" s="153">
        <f>統計カウント資料!AB255</f>
        <v>0</v>
      </c>
      <c r="P47" s="153">
        <f>統計カウント資料!AC255</f>
        <v>0</v>
      </c>
      <c r="Q47" s="153">
        <f t="shared" si="50"/>
        <v>1</v>
      </c>
      <c r="R47" s="153">
        <f t="shared" si="44"/>
        <v>1</v>
      </c>
      <c r="S47" s="153">
        <f>統計カウント資料!AD255</f>
        <v>0</v>
      </c>
      <c r="T47" s="153">
        <f>統計カウント資料!AE255</f>
        <v>1</v>
      </c>
      <c r="U47" s="153">
        <f t="shared" si="45"/>
        <v>0</v>
      </c>
      <c r="V47" s="153">
        <f>統計カウント資料!AF255</f>
        <v>0</v>
      </c>
      <c r="W47" s="153">
        <f>統計カウント資料!AG255</f>
        <v>0</v>
      </c>
      <c r="X47" s="153">
        <f t="shared" si="46"/>
        <v>0</v>
      </c>
      <c r="Y47" s="153">
        <f>統計カウント資料!AH255</f>
        <v>0</v>
      </c>
      <c r="Z47" s="153">
        <f>統計カウント資料!AI255</f>
        <v>0</v>
      </c>
      <c r="AA47" s="153">
        <f t="shared" si="47"/>
        <v>0</v>
      </c>
      <c r="AB47" s="153">
        <f>統計カウント資料!AJ255</f>
        <v>0</v>
      </c>
      <c r="AC47" s="154">
        <f>統計カウント資料!AK255</f>
        <v>0</v>
      </c>
    </row>
    <row r="48" spans="1:29" ht="11.25" customHeight="1" x14ac:dyDescent="0.2">
      <c r="A48" s="241"/>
      <c r="B48" s="143" t="s">
        <v>598</v>
      </c>
      <c r="C48" s="153">
        <f t="shared" si="37"/>
        <v>3</v>
      </c>
      <c r="D48" s="153">
        <f t="shared" si="48"/>
        <v>3</v>
      </c>
      <c r="E48" s="153">
        <f t="shared" si="49"/>
        <v>1</v>
      </c>
      <c r="F48" s="153">
        <f>統計カウント資料!V259</f>
        <v>0</v>
      </c>
      <c r="G48" s="153">
        <f>統計カウント資料!W259</f>
        <v>1</v>
      </c>
      <c r="H48" s="153">
        <f t="shared" si="41"/>
        <v>0</v>
      </c>
      <c r="I48" s="153">
        <f>統計カウント資料!X259</f>
        <v>0</v>
      </c>
      <c r="J48" s="153">
        <f>統計カウント資料!Y259</f>
        <v>0</v>
      </c>
      <c r="K48" s="153">
        <f t="shared" si="42"/>
        <v>2</v>
      </c>
      <c r="L48" s="153">
        <f>統計カウント資料!Z259</f>
        <v>0</v>
      </c>
      <c r="M48" s="153">
        <f>統計カウント資料!AA259</f>
        <v>2</v>
      </c>
      <c r="N48" s="153">
        <f t="shared" si="43"/>
        <v>0</v>
      </c>
      <c r="O48" s="153">
        <f>統計カウント資料!AB259</f>
        <v>0</v>
      </c>
      <c r="P48" s="153">
        <f>統計カウント資料!AC259</f>
        <v>0</v>
      </c>
      <c r="Q48" s="153">
        <f t="shared" si="50"/>
        <v>0</v>
      </c>
      <c r="R48" s="153">
        <f t="shared" si="44"/>
        <v>0</v>
      </c>
      <c r="S48" s="153">
        <f>統計カウント資料!AD259</f>
        <v>0</v>
      </c>
      <c r="T48" s="153">
        <f>統計カウント資料!AE259</f>
        <v>0</v>
      </c>
      <c r="U48" s="153">
        <f t="shared" si="45"/>
        <v>0</v>
      </c>
      <c r="V48" s="153">
        <f>統計カウント資料!AF259</f>
        <v>0</v>
      </c>
      <c r="W48" s="153">
        <f>統計カウント資料!AG259</f>
        <v>0</v>
      </c>
      <c r="X48" s="153">
        <f t="shared" si="46"/>
        <v>0</v>
      </c>
      <c r="Y48" s="153">
        <f>統計カウント資料!AH259</f>
        <v>0</v>
      </c>
      <c r="Z48" s="153">
        <f>統計カウント資料!AI259</f>
        <v>0</v>
      </c>
      <c r="AA48" s="153">
        <f t="shared" si="47"/>
        <v>0</v>
      </c>
      <c r="AB48" s="153">
        <f>統計カウント資料!AJ259</f>
        <v>0</v>
      </c>
      <c r="AC48" s="154">
        <f>統計カウント資料!AK259</f>
        <v>0</v>
      </c>
    </row>
    <row r="49" spans="1:29" ht="11.25" customHeight="1" x14ac:dyDescent="0.2">
      <c r="A49" s="241"/>
      <c r="B49" s="143" t="s">
        <v>599</v>
      </c>
      <c r="C49" s="153">
        <f t="shared" si="37"/>
        <v>5</v>
      </c>
      <c r="D49" s="153">
        <f t="shared" si="48"/>
        <v>4</v>
      </c>
      <c r="E49" s="153">
        <f t="shared" si="49"/>
        <v>1</v>
      </c>
      <c r="F49" s="153">
        <f>統計カウント資料!V265</f>
        <v>0</v>
      </c>
      <c r="G49" s="153">
        <f>統計カウント資料!W265</f>
        <v>1</v>
      </c>
      <c r="H49" s="153">
        <f t="shared" si="41"/>
        <v>0</v>
      </c>
      <c r="I49" s="153">
        <f>統計カウント資料!X265</f>
        <v>0</v>
      </c>
      <c r="J49" s="153">
        <f>統計カウント資料!Y265</f>
        <v>0</v>
      </c>
      <c r="K49" s="153">
        <f t="shared" si="42"/>
        <v>2</v>
      </c>
      <c r="L49" s="153">
        <f>統計カウント資料!Z265</f>
        <v>0</v>
      </c>
      <c r="M49" s="153">
        <f>統計カウント資料!AA265</f>
        <v>2</v>
      </c>
      <c r="N49" s="153">
        <f t="shared" si="43"/>
        <v>1</v>
      </c>
      <c r="O49" s="153">
        <f>統計カウント資料!AB265</f>
        <v>0</v>
      </c>
      <c r="P49" s="153">
        <f>統計カウント資料!AC265</f>
        <v>1</v>
      </c>
      <c r="Q49" s="153">
        <f t="shared" si="50"/>
        <v>1</v>
      </c>
      <c r="R49" s="153">
        <f t="shared" si="44"/>
        <v>1</v>
      </c>
      <c r="S49" s="153">
        <f>統計カウント資料!AD265</f>
        <v>0</v>
      </c>
      <c r="T49" s="153">
        <f>統計カウント資料!AE265</f>
        <v>1</v>
      </c>
      <c r="U49" s="153">
        <f t="shared" si="45"/>
        <v>0</v>
      </c>
      <c r="V49" s="153">
        <f>統計カウント資料!AF265</f>
        <v>0</v>
      </c>
      <c r="W49" s="153">
        <f>統計カウント資料!AG265</f>
        <v>0</v>
      </c>
      <c r="X49" s="153">
        <f t="shared" si="46"/>
        <v>0</v>
      </c>
      <c r="Y49" s="153">
        <f>統計カウント資料!AH265</f>
        <v>0</v>
      </c>
      <c r="Z49" s="153">
        <f>統計カウント資料!AI265</f>
        <v>0</v>
      </c>
      <c r="AA49" s="153">
        <f t="shared" si="47"/>
        <v>0</v>
      </c>
      <c r="AB49" s="153">
        <f>統計カウント資料!AJ265</f>
        <v>0</v>
      </c>
      <c r="AC49" s="154">
        <f>統計カウント資料!AK265</f>
        <v>0</v>
      </c>
    </row>
    <row r="50" spans="1:29" ht="11.25" customHeight="1" x14ac:dyDescent="0.2">
      <c r="A50" s="241"/>
      <c r="B50" s="143" t="s">
        <v>600</v>
      </c>
      <c r="C50" s="153">
        <f t="shared" si="37"/>
        <v>2</v>
      </c>
      <c r="D50" s="153">
        <f t="shared" si="48"/>
        <v>2</v>
      </c>
      <c r="E50" s="153">
        <f t="shared" si="49"/>
        <v>2</v>
      </c>
      <c r="F50" s="153">
        <f>統計カウント資料!V268</f>
        <v>0</v>
      </c>
      <c r="G50" s="153">
        <f>統計カウント資料!W268</f>
        <v>2</v>
      </c>
      <c r="H50" s="153">
        <f t="shared" si="41"/>
        <v>0</v>
      </c>
      <c r="I50" s="153">
        <f>統計カウント資料!X268</f>
        <v>0</v>
      </c>
      <c r="J50" s="153">
        <f>統計カウント資料!Y268</f>
        <v>0</v>
      </c>
      <c r="K50" s="153">
        <f t="shared" si="42"/>
        <v>0</v>
      </c>
      <c r="L50" s="153">
        <f>統計カウント資料!Z268</f>
        <v>0</v>
      </c>
      <c r="M50" s="153">
        <f>統計カウント資料!AA268</f>
        <v>0</v>
      </c>
      <c r="N50" s="153">
        <f t="shared" si="43"/>
        <v>0</v>
      </c>
      <c r="O50" s="153">
        <f>統計カウント資料!AB268</f>
        <v>0</v>
      </c>
      <c r="P50" s="153">
        <f>統計カウント資料!AC268</f>
        <v>0</v>
      </c>
      <c r="Q50" s="153">
        <f t="shared" si="50"/>
        <v>0</v>
      </c>
      <c r="R50" s="153">
        <f t="shared" si="44"/>
        <v>0</v>
      </c>
      <c r="S50" s="153">
        <f>統計カウント資料!AD268</f>
        <v>0</v>
      </c>
      <c r="T50" s="153">
        <f>統計カウント資料!AE268</f>
        <v>0</v>
      </c>
      <c r="U50" s="153">
        <f t="shared" si="45"/>
        <v>0</v>
      </c>
      <c r="V50" s="153">
        <f>統計カウント資料!AF268</f>
        <v>0</v>
      </c>
      <c r="W50" s="153">
        <f>統計カウント資料!AG268</f>
        <v>0</v>
      </c>
      <c r="X50" s="153">
        <f t="shared" si="46"/>
        <v>0</v>
      </c>
      <c r="Y50" s="153">
        <f>統計カウント資料!AH239</f>
        <v>0</v>
      </c>
      <c r="Z50" s="153">
        <f>統計カウント資料!AI239</f>
        <v>0</v>
      </c>
      <c r="AA50" s="153">
        <f t="shared" si="47"/>
        <v>0</v>
      </c>
      <c r="AB50" s="153">
        <f>統計カウント資料!AJ239</f>
        <v>0</v>
      </c>
      <c r="AC50" s="154">
        <f>統計カウント資料!AK239</f>
        <v>0</v>
      </c>
    </row>
    <row r="51" spans="1:29" ht="11.25" customHeight="1" x14ac:dyDescent="0.2">
      <c r="A51" s="243"/>
      <c r="B51" s="145" t="s">
        <v>553</v>
      </c>
      <c r="C51" s="157">
        <f>SUM(C36:C50)</f>
        <v>54</v>
      </c>
      <c r="D51" s="157">
        <f>SUM(D36:D50)</f>
        <v>40</v>
      </c>
      <c r="E51" s="157">
        <f>SUM(E36:E50)</f>
        <v>20</v>
      </c>
      <c r="F51" s="157">
        <f t="shared" ref="F51:P51" si="51">SUM(F36:F50)</f>
        <v>0</v>
      </c>
      <c r="G51" s="157">
        <f t="shared" si="51"/>
        <v>20</v>
      </c>
      <c r="H51" s="157">
        <f t="shared" si="51"/>
        <v>1</v>
      </c>
      <c r="I51" s="157">
        <f t="shared" si="51"/>
        <v>0</v>
      </c>
      <c r="J51" s="157">
        <f t="shared" si="51"/>
        <v>1</v>
      </c>
      <c r="K51" s="157">
        <f t="shared" si="51"/>
        <v>16</v>
      </c>
      <c r="L51" s="157">
        <f t="shared" si="51"/>
        <v>3</v>
      </c>
      <c r="M51" s="157">
        <f t="shared" si="51"/>
        <v>13</v>
      </c>
      <c r="N51" s="157">
        <f t="shared" si="51"/>
        <v>3</v>
      </c>
      <c r="O51" s="157">
        <f t="shared" si="51"/>
        <v>0</v>
      </c>
      <c r="P51" s="157">
        <f t="shared" si="51"/>
        <v>3</v>
      </c>
      <c r="Q51" s="157">
        <f>SUM(Q36:Q50)</f>
        <v>14</v>
      </c>
      <c r="R51" s="157">
        <f>SUM(R36:R50)</f>
        <v>2</v>
      </c>
      <c r="S51" s="157">
        <f t="shared" ref="S51:AC51" si="52">SUM(S36:S50)</f>
        <v>0</v>
      </c>
      <c r="T51" s="157">
        <f t="shared" si="52"/>
        <v>2</v>
      </c>
      <c r="U51" s="157">
        <f t="shared" si="52"/>
        <v>0</v>
      </c>
      <c r="V51" s="157">
        <f t="shared" si="52"/>
        <v>0</v>
      </c>
      <c r="W51" s="157">
        <f t="shared" si="52"/>
        <v>0</v>
      </c>
      <c r="X51" s="157">
        <f t="shared" si="52"/>
        <v>9</v>
      </c>
      <c r="Y51" s="157">
        <f t="shared" si="52"/>
        <v>5</v>
      </c>
      <c r="Z51" s="157">
        <f t="shared" si="52"/>
        <v>4</v>
      </c>
      <c r="AA51" s="157">
        <f t="shared" si="52"/>
        <v>3</v>
      </c>
      <c r="AB51" s="157">
        <f t="shared" si="52"/>
        <v>1</v>
      </c>
      <c r="AC51" s="158">
        <f t="shared" si="52"/>
        <v>2</v>
      </c>
    </row>
    <row r="52" spans="1:29" ht="11.25" customHeight="1" x14ac:dyDescent="0.2">
      <c r="A52" s="241" t="s">
        <v>526</v>
      </c>
      <c r="B52" s="143" t="s">
        <v>601</v>
      </c>
      <c r="C52" s="153">
        <f t="shared" ref="C52:C59" si="53">SUM(D52+Q52)</f>
        <v>13</v>
      </c>
      <c r="D52" s="153">
        <f t="shared" ref="D52:D59" si="54">SUM(E52+H52+K52+N52)</f>
        <v>10</v>
      </c>
      <c r="E52" s="153">
        <f t="shared" ref="E52:E59" si="55">SUM(F52:G52)</f>
        <v>4</v>
      </c>
      <c r="F52" s="153">
        <f>統計カウント資料!V283</f>
        <v>0</v>
      </c>
      <c r="G52" s="153">
        <f>統計カウント資料!W283</f>
        <v>4</v>
      </c>
      <c r="H52" s="153">
        <f t="shared" ref="H52:H59" si="56">SUM(I52:J52)</f>
        <v>0</v>
      </c>
      <c r="I52" s="153">
        <f>統計カウント資料!X283</f>
        <v>0</v>
      </c>
      <c r="J52" s="153">
        <f>統計カウント資料!Y283</f>
        <v>0</v>
      </c>
      <c r="K52" s="153">
        <f t="shared" ref="K52:K59" si="57">SUM(L52:M52)</f>
        <v>6</v>
      </c>
      <c r="L52" s="153">
        <f>統計カウント資料!Z283</f>
        <v>0</v>
      </c>
      <c r="M52" s="153">
        <f>統計カウント資料!AA283</f>
        <v>6</v>
      </c>
      <c r="N52" s="153">
        <f t="shared" ref="N52:N59" si="58">SUM(O52:P52)</f>
        <v>0</v>
      </c>
      <c r="O52" s="153">
        <f>統計カウント資料!AB283</f>
        <v>0</v>
      </c>
      <c r="P52" s="153">
        <f>統計カウント資料!AC283</f>
        <v>0</v>
      </c>
      <c r="Q52" s="153">
        <f t="shared" ref="Q52:Q59" si="59">SUM(R52+U52+X52+AA52)</f>
        <v>3</v>
      </c>
      <c r="R52" s="153">
        <f t="shared" ref="R52:R59" si="60">SUM(S52:T52)</f>
        <v>0</v>
      </c>
      <c r="S52" s="153">
        <f>統計カウント資料!AD283</f>
        <v>0</v>
      </c>
      <c r="T52" s="153">
        <f>統計カウント資料!AE283</f>
        <v>0</v>
      </c>
      <c r="U52" s="153">
        <f t="shared" ref="U52:U59" si="61">SUM(V52:W52)</f>
        <v>0</v>
      </c>
      <c r="V52" s="153">
        <f>統計カウント資料!AF283</f>
        <v>0</v>
      </c>
      <c r="W52" s="153">
        <f>統計カウント資料!AG283</f>
        <v>0</v>
      </c>
      <c r="X52" s="153">
        <f t="shared" ref="X52:X59" si="62">SUM(Y52:Z52)</f>
        <v>2</v>
      </c>
      <c r="Y52" s="153">
        <f>統計カウント資料!AH283</f>
        <v>2</v>
      </c>
      <c r="Z52" s="153">
        <f>統計カウント資料!AI283</f>
        <v>0</v>
      </c>
      <c r="AA52" s="153">
        <f t="shared" ref="AA52:AA59" si="63">SUM(AB52:AC52)</f>
        <v>1</v>
      </c>
      <c r="AB52" s="153">
        <f>統計カウント資料!AJ283</f>
        <v>0</v>
      </c>
      <c r="AC52" s="154">
        <f>統計カウント資料!AK283</f>
        <v>1</v>
      </c>
    </row>
    <row r="53" spans="1:29" ht="11.25" customHeight="1" x14ac:dyDescent="0.2">
      <c r="A53" s="241"/>
      <c r="B53" s="143" t="s">
        <v>602</v>
      </c>
      <c r="C53" s="153">
        <f t="shared" si="53"/>
        <v>4</v>
      </c>
      <c r="D53" s="153">
        <f t="shared" si="54"/>
        <v>1</v>
      </c>
      <c r="E53" s="153">
        <f t="shared" si="55"/>
        <v>1</v>
      </c>
      <c r="F53" s="153">
        <f>統計カウント資料!V288</f>
        <v>0</v>
      </c>
      <c r="G53" s="153">
        <f>統計カウント資料!W288</f>
        <v>1</v>
      </c>
      <c r="H53" s="153">
        <f t="shared" si="56"/>
        <v>0</v>
      </c>
      <c r="I53" s="153">
        <f>統計カウント資料!X288</f>
        <v>0</v>
      </c>
      <c r="J53" s="153">
        <f>統計カウント資料!Y288</f>
        <v>0</v>
      </c>
      <c r="K53" s="153">
        <f t="shared" si="57"/>
        <v>0</v>
      </c>
      <c r="L53" s="153">
        <f>統計カウント資料!Z288</f>
        <v>0</v>
      </c>
      <c r="M53" s="153">
        <f>統計カウント資料!AA288</f>
        <v>0</v>
      </c>
      <c r="N53" s="153">
        <f t="shared" si="58"/>
        <v>0</v>
      </c>
      <c r="O53" s="153">
        <f>統計カウント資料!AB288</f>
        <v>0</v>
      </c>
      <c r="P53" s="153">
        <f>統計カウント資料!AC288</f>
        <v>0</v>
      </c>
      <c r="Q53" s="153">
        <f t="shared" si="59"/>
        <v>3</v>
      </c>
      <c r="R53" s="153">
        <f t="shared" si="60"/>
        <v>0</v>
      </c>
      <c r="S53" s="153">
        <f>統計カウント資料!AD288</f>
        <v>0</v>
      </c>
      <c r="T53" s="153">
        <f>統計カウント資料!AE288</f>
        <v>0</v>
      </c>
      <c r="U53" s="153">
        <f t="shared" si="61"/>
        <v>0</v>
      </c>
      <c r="V53" s="153">
        <f>統計カウント資料!AF288</f>
        <v>0</v>
      </c>
      <c r="W53" s="153">
        <f>統計カウント資料!AG288</f>
        <v>0</v>
      </c>
      <c r="X53" s="153">
        <f t="shared" si="62"/>
        <v>3</v>
      </c>
      <c r="Y53" s="153">
        <f>統計カウント資料!AH288</f>
        <v>2</v>
      </c>
      <c r="Z53" s="153">
        <f>統計カウント資料!AI288</f>
        <v>1</v>
      </c>
      <c r="AA53" s="153">
        <f t="shared" si="63"/>
        <v>0</v>
      </c>
      <c r="AB53" s="153">
        <f>統計カウント資料!AJ288</f>
        <v>0</v>
      </c>
      <c r="AC53" s="154">
        <f>統計カウント資料!AK288</f>
        <v>0</v>
      </c>
    </row>
    <row r="54" spans="1:29" ht="11.25" customHeight="1" x14ac:dyDescent="0.2">
      <c r="A54" s="241"/>
      <c r="B54" s="143" t="s">
        <v>603</v>
      </c>
      <c r="C54" s="153">
        <f t="shared" si="53"/>
        <v>4</v>
      </c>
      <c r="D54" s="153">
        <f t="shared" si="54"/>
        <v>1</v>
      </c>
      <c r="E54" s="153">
        <f t="shared" si="55"/>
        <v>1</v>
      </c>
      <c r="F54" s="153">
        <f>統計カウント資料!V293</f>
        <v>0</v>
      </c>
      <c r="G54" s="153">
        <f>統計カウント資料!W293</f>
        <v>1</v>
      </c>
      <c r="H54" s="153">
        <f t="shared" si="56"/>
        <v>0</v>
      </c>
      <c r="I54" s="153">
        <f>統計カウント資料!X293</f>
        <v>0</v>
      </c>
      <c r="J54" s="153">
        <f>統計カウント資料!Y293</f>
        <v>0</v>
      </c>
      <c r="K54" s="153">
        <f t="shared" si="57"/>
        <v>0</v>
      </c>
      <c r="L54" s="153">
        <f>統計カウント資料!Z293</f>
        <v>0</v>
      </c>
      <c r="M54" s="153">
        <f>統計カウント資料!AA293</f>
        <v>0</v>
      </c>
      <c r="N54" s="153">
        <f t="shared" si="58"/>
        <v>0</v>
      </c>
      <c r="O54" s="153">
        <f>統計カウント資料!AB293</f>
        <v>0</v>
      </c>
      <c r="P54" s="153">
        <f>統計カウント資料!AC293</f>
        <v>0</v>
      </c>
      <c r="Q54" s="153">
        <f t="shared" si="59"/>
        <v>3</v>
      </c>
      <c r="R54" s="153">
        <f t="shared" si="60"/>
        <v>0</v>
      </c>
      <c r="S54" s="153">
        <f>統計カウント資料!AD293</f>
        <v>0</v>
      </c>
      <c r="T54" s="153">
        <f>統計カウント資料!AE293</f>
        <v>0</v>
      </c>
      <c r="U54" s="153">
        <f t="shared" si="61"/>
        <v>0</v>
      </c>
      <c r="V54" s="153">
        <f>統計カウント資料!AF293</f>
        <v>0</v>
      </c>
      <c r="W54" s="153">
        <f>統計カウント資料!AG293</f>
        <v>0</v>
      </c>
      <c r="X54" s="153">
        <f t="shared" si="62"/>
        <v>3</v>
      </c>
      <c r="Y54" s="153">
        <f>統計カウント資料!AH293</f>
        <v>0</v>
      </c>
      <c r="Z54" s="153">
        <f>統計カウント資料!AI293</f>
        <v>3</v>
      </c>
      <c r="AA54" s="153">
        <f t="shared" si="63"/>
        <v>0</v>
      </c>
      <c r="AB54" s="153">
        <f>統計カウント資料!AJ293</f>
        <v>0</v>
      </c>
      <c r="AC54" s="154">
        <f>統計カウント資料!AK293</f>
        <v>0</v>
      </c>
    </row>
    <row r="55" spans="1:29" ht="11.25" customHeight="1" x14ac:dyDescent="0.2">
      <c r="A55" s="241"/>
      <c r="B55" s="143" t="s">
        <v>604</v>
      </c>
      <c r="C55" s="153">
        <f t="shared" si="53"/>
        <v>5</v>
      </c>
      <c r="D55" s="153">
        <f t="shared" si="54"/>
        <v>2</v>
      </c>
      <c r="E55" s="153">
        <f t="shared" si="55"/>
        <v>2</v>
      </c>
      <c r="F55" s="153">
        <f>統計カウント資料!V299</f>
        <v>0</v>
      </c>
      <c r="G55" s="153">
        <f>統計カウント資料!W299</f>
        <v>2</v>
      </c>
      <c r="H55" s="153">
        <f t="shared" si="56"/>
        <v>0</v>
      </c>
      <c r="I55" s="153">
        <f>統計カウント資料!X299</f>
        <v>0</v>
      </c>
      <c r="J55" s="153">
        <f>統計カウント資料!Y299</f>
        <v>0</v>
      </c>
      <c r="K55" s="153">
        <f t="shared" si="57"/>
        <v>0</v>
      </c>
      <c r="L55" s="153">
        <f>統計カウント資料!Z299</f>
        <v>0</v>
      </c>
      <c r="M55" s="153">
        <f>統計カウント資料!AA299</f>
        <v>0</v>
      </c>
      <c r="N55" s="153">
        <f t="shared" si="58"/>
        <v>0</v>
      </c>
      <c r="O55" s="153">
        <f>統計カウント資料!AB299</f>
        <v>0</v>
      </c>
      <c r="P55" s="153">
        <f>統計カウント資料!AC299</f>
        <v>0</v>
      </c>
      <c r="Q55" s="153">
        <f t="shared" si="59"/>
        <v>3</v>
      </c>
      <c r="R55" s="153">
        <f t="shared" si="60"/>
        <v>0</v>
      </c>
      <c r="S55" s="153">
        <f>統計カウント資料!AD299</f>
        <v>0</v>
      </c>
      <c r="T55" s="153">
        <f>統計カウント資料!AE299</f>
        <v>0</v>
      </c>
      <c r="U55" s="153">
        <f t="shared" si="61"/>
        <v>0</v>
      </c>
      <c r="V55" s="153">
        <f>統計カウント資料!AF299</f>
        <v>0</v>
      </c>
      <c r="W55" s="153">
        <f>統計カウント資料!AG299</f>
        <v>0</v>
      </c>
      <c r="X55" s="153">
        <f t="shared" si="62"/>
        <v>3</v>
      </c>
      <c r="Y55" s="153">
        <f>統計カウント資料!AH299</f>
        <v>0</v>
      </c>
      <c r="Z55" s="153">
        <f>統計カウント資料!AI299</f>
        <v>3</v>
      </c>
      <c r="AA55" s="153">
        <f t="shared" si="63"/>
        <v>0</v>
      </c>
      <c r="AB55" s="153">
        <f>統計カウント資料!AJ299</f>
        <v>0</v>
      </c>
      <c r="AC55" s="154">
        <f>統計カウント資料!AK299</f>
        <v>0</v>
      </c>
    </row>
    <row r="56" spans="1:29" ht="11.25" customHeight="1" x14ac:dyDescent="0.2">
      <c r="A56" s="241"/>
      <c r="B56" s="143" t="s">
        <v>605</v>
      </c>
      <c r="C56" s="153">
        <f t="shared" si="53"/>
        <v>7</v>
      </c>
      <c r="D56" s="153">
        <f t="shared" si="54"/>
        <v>6</v>
      </c>
      <c r="E56" s="153">
        <f t="shared" si="55"/>
        <v>2</v>
      </c>
      <c r="F56" s="153">
        <f>統計カウント資料!V307</f>
        <v>0</v>
      </c>
      <c r="G56" s="153">
        <f>統計カウント資料!W307</f>
        <v>2</v>
      </c>
      <c r="H56" s="153">
        <f t="shared" si="56"/>
        <v>0</v>
      </c>
      <c r="I56" s="153">
        <f>統計カウント資料!X307</f>
        <v>0</v>
      </c>
      <c r="J56" s="153">
        <f>統計カウント資料!Y307</f>
        <v>0</v>
      </c>
      <c r="K56" s="153">
        <f t="shared" si="57"/>
        <v>4</v>
      </c>
      <c r="L56" s="153">
        <f>統計カウント資料!Z307</f>
        <v>0</v>
      </c>
      <c r="M56" s="153">
        <f>統計カウント資料!AA307</f>
        <v>4</v>
      </c>
      <c r="N56" s="153">
        <f t="shared" si="58"/>
        <v>0</v>
      </c>
      <c r="O56" s="153">
        <f>統計カウント資料!AB307</f>
        <v>0</v>
      </c>
      <c r="P56" s="153">
        <f>統計カウント資料!AC307</f>
        <v>0</v>
      </c>
      <c r="Q56" s="153">
        <f t="shared" si="59"/>
        <v>1</v>
      </c>
      <c r="R56" s="153">
        <f t="shared" si="60"/>
        <v>0</v>
      </c>
      <c r="S56" s="153">
        <f>統計カウント資料!AD307</f>
        <v>0</v>
      </c>
      <c r="T56" s="153">
        <f>統計カウント資料!AE307</f>
        <v>0</v>
      </c>
      <c r="U56" s="153">
        <f t="shared" si="61"/>
        <v>0</v>
      </c>
      <c r="V56" s="153">
        <f>統計カウント資料!AF307</f>
        <v>0</v>
      </c>
      <c r="W56" s="153">
        <f>統計カウント資料!AG307</f>
        <v>0</v>
      </c>
      <c r="X56" s="153">
        <f t="shared" si="62"/>
        <v>1</v>
      </c>
      <c r="Y56" s="153">
        <f>統計カウント資料!AH307</f>
        <v>0</v>
      </c>
      <c r="Z56" s="153">
        <f>統計カウント資料!AI307</f>
        <v>1</v>
      </c>
      <c r="AA56" s="153">
        <f t="shared" si="63"/>
        <v>0</v>
      </c>
      <c r="AB56" s="153">
        <f>統計カウント資料!AJ307</f>
        <v>0</v>
      </c>
      <c r="AC56" s="154">
        <f>統計カウント資料!AK307</f>
        <v>0</v>
      </c>
    </row>
    <row r="57" spans="1:29" ht="11.25" customHeight="1" x14ac:dyDescent="0.2">
      <c r="A57" s="241"/>
      <c r="B57" s="143" t="s">
        <v>606</v>
      </c>
      <c r="C57" s="153">
        <f t="shared" si="53"/>
        <v>6</v>
      </c>
      <c r="D57" s="153">
        <f t="shared" si="54"/>
        <v>4</v>
      </c>
      <c r="E57" s="153">
        <f t="shared" si="55"/>
        <v>1</v>
      </c>
      <c r="F57" s="153">
        <f>統計カウント資料!V314</f>
        <v>0</v>
      </c>
      <c r="G57" s="153">
        <f>統計カウント資料!W314</f>
        <v>1</v>
      </c>
      <c r="H57" s="153">
        <f t="shared" si="56"/>
        <v>0</v>
      </c>
      <c r="I57" s="153">
        <f>統計カウント資料!X314</f>
        <v>0</v>
      </c>
      <c r="J57" s="153">
        <f>統計カウント資料!Y314</f>
        <v>0</v>
      </c>
      <c r="K57" s="153">
        <f t="shared" si="57"/>
        <v>3</v>
      </c>
      <c r="L57" s="153">
        <f>統計カウント資料!Z314</f>
        <v>0</v>
      </c>
      <c r="M57" s="153">
        <f>統計カウント資料!AA314</f>
        <v>3</v>
      </c>
      <c r="N57" s="153">
        <f t="shared" si="58"/>
        <v>0</v>
      </c>
      <c r="O57" s="153">
        <f>統計カウント資料!AB314</f>
        <v>0</v>
      </c>
      <c r="P57" s="153">
        <f>統計カウント資料!AC314</f>
        <v>0</v>
      </c>
      <c r="Q57" s="153">
        <f t="shared" si="59"/>
        <v>2</v>
      </c>
      <c r="R57" s="153">
        <f t="shared" si="60"/>
        <v>0</v>
      </c>
      <c r="S57" s="153">
        <f>統計カウント資料!AD314</f>
        <v>0</v>
      </c>
      <c r="T57" s="153">
        <f>統計カウント資料!AE314</f>
        <v>0</v>
      </c>
      <c r="U57" s="153">
        <f t="shared" si="61"/>
        <v>0</v>
      </c>
      <c r="V57" s="153">
        <f>統計カウント資料!AF314</f>
        <v>0</v>
      </c>
      <c r="W57" s="153">
        <f>統計カウント資料!AG314</f>
        <v>0</v>
      </c>
      <c r="X57" s="153">
        <f t="shared" si="62"/>
        <v>2</v>
      </c>
      <c r="Y57" s="153">
        <f>統計カウント資料!AH314</f>
        <v>0</v>
      </c>
      <c r="Z57" s="153">
        <f>統計カウント資料!AI314</f>
        <v>2</v>
      </c>
      <c r="AA57" s="153">
        <f t="shared" si="63"/>
        <v>0</v>
      </c>
      <c r="AB57" s="153">
        <f>統計カウント資料!AJ314</f>
        <v>0</v>
      </c>
      <c r="AC57" s="154">
        <f>統計カウント資料!AK314</f>
        <v>0</v>
      </c>
    </row>
    <row r="58" spans="1:29" ht="11.25" customHeight="1" x14ac:dyDescent="0.2">
      <c r="A58" s="241"/>
      <c r="B58" s="143" t="s">
        <v>556</v>
      </c>
      <c r="C58" s="153">
        <f t="shared" si="53"/>
        <v>5</v>
      </c>
      <c r="D58" s="153">
        <f t="shared" si="54"/>
        <v>2</v>
      </c>
      <c r="E58" s="153">
        <f t="shared" si="55"/>
        <v>1</v>
      </c>
      <c r="F58" s="153">
        <f>統計カウント資料!V320</f>
        <v>0</v>
      </c>
      <c r="G58" s="153">
        <f>統計カウント資料!W320</f>
        <v>1</v>
      </c>
      <c r="H58" s="153">
        <f t="shared" si="56"/>
        <v>0</v>
      </c>
      <c r="I58" s="153">
        <f>統計カウント資料!X320</f>
        <v>0</v>
      </c>
      <c r="J58" s="153">
        <f>統計カウント資料!Y320</f>
        <v>0</v>
      </c>
      <c r="K58" s="153">
        <f t="shared" si="57"/>
        <v>1</v>
      </c>
      <c r="L58" s="153">
        <f>統計カウント資料!Z320</f>
        <v>0</v>
      </c>
      <c r="M58" s="153">
        <f>統計カウント資料!AA320</f>
        <v>1</v>
      </c>
      <c r="N58" s="153">
        <f t="shared" si="58"/>
        <v>0</v>
      </c>
      <c r="O58" s="153">
        <f>統計カウント資料!AB320</f>
        <v>0</v>
      </c>
      <c r="P58" s="153">
        <f>統計カウント資料!AC320</f>
        <v>0</v>
      </c>
      <c r="Q58" s="153">
        <f t="shared" si="59"/>
        <v>3</v>
      </c>
      <c r="R58" s="153">
        <f t="shared" si="60"/>
        <v>0</v>
      </c>
      <c r="S58" s="153">
        <f>統計カウント資料!AD320</f>
        <v>0</v>
      </c>
      <c r="T58" s="153">
        <f>統計カウント資料!AE320</f>
        <v>0</v>
      </c>
      <c r="U58" s="153">
        <f t="shared" si="61"/>
        <v>0</v>
      </c>
      <c r="V58" s="153">
        <f>統計カウント資料!AF320</f>
        <v>0</v>
      </c>
      <c r="W58" s="153">
        <f>統計カウント資料!AG320</f>
        <v>0</v>
      </c>
      <c r="X58" s="153">
        <f t="shared" si="62"/>
        <v>3</v>
      </c>
      <c r="Y58" s="153">
        <f>統計カウント資料!AH320</f>
        <v>1</v>
      </c>
      <c r="Z58" s="153">
        <f>統計カウント資料!AI320</f>
        <v>2</v>
      </c>
      <c r="AA58" s="153">
        <f t="shared" si="63"/>
        <v>0</v>
      </c>
      <c r="AB58" s="153">
        <f>統計カウント資料!AJ320</f>
        <v>0</v>
      </c>
      <c r="AC58" s="154">
        <f>統計カウント資料!AK320</f>
        <v>0</v>
      </c>
    </row>
    <row r="59" spans="1:29" ht="11.25" customHeight="1" x14ac:dyDescent="0.2">
      <c r="A59" s="241"/>
      <c r="B59" s="143" t="s">
        <v>607</v>
      </c>
      <c r="C59" s="153">
        <f t="shared" si="53"/>
        <v>5</v>
      </c>
      <c r="D59" s="153">
        <f t="shared" si="54"/>
        <v>4</v>
      </c>
      <c r="E59" s="153">
        <f t="shared" si="55"/>
        <v>3</v>
      </c>
      <c r="F59" s="153">
        <f>統計カウント資料!V326</f>
        <v>0</v>
      </c>
      <c r="G59" s="153">
        <f>統計カウント資料!W326</f>
        <v>3</v>
      </c>
      <c r="H59" s="153">
        <f t="shared" si="56"/>
        <v>0</v>
      </c>
      <c r="I59" s="153">
        <f>統計カウント資料!X326</f>
        <v>0</v>
      </c>
      <c r="J59" s="153">
        <f>統計カウント資料!Y326</f>
        <v>0</v>
      </c>
      <c r="K59" s="153">
        <f t="shared" si="57"/>
        <v>1</v>
      </c>
      <c r="L59" s="153">
        <f>統計カウント資料!Z326</f>
        <v>1</v>
      </c>
      <c r="M59" s="153">
        <f>統計カウント資料!AA326</f>
        <v>0</v>
      </c>
      <c r="N59" s="153">
        <f t="shared" si="58"/>
        <v>0</v>
      </c>
      <c r="O59" s="153">
        <f>統計カウント資料!AB326</f>
        <v>0</v>
      </c>
      <c r="P59" s="153">
        <f>統計カウント資料!AC326</f>
        <v>0</v>
      </c>
      <c r="Q59" s="153">
        <f t="shared" si="59"/>
        <v>1</v>
      </c>
      <c r="R59" s="153">
        <f t="shared" si="60"/>
        <v>0</v>
      </c>
      <c r="S59" s="153">
        <f>統計カウント資料!AD326</f>
        <v>0</v>
      </c>
      <c r="T59" s="153">
        <f>統計カウント資料!AE326</f>
        <v>0</v>
      </c>
      <c r="U59" s="153">
        <f t="shared" si="61"/>
        <v>0</v>
      </c>
      <c r="V59" s="153">
        <f>統計カウント資料!AF326</f>
        <v>0</v>
      </c>
      <c r="W59" s="153">
        <f>統計カウント資料!AG326</f>
        <v>0</v>
      </c>
      <c r="X59" s="153">
        <f t="shared" si="62"/>
        <v>1</v>
      </c>
      <c r="Y59" s="153">
        <f>統計カウント資料!AH326</f>
        <v>1</v>
      </c>
      <c r="Z59" s="153">
        <f>統計カウント資料!AI326</f>
        <v>0</v>
      </c>
      <c r="AA59" s="153">
        <f t="shared" si="63"/>
        <v>0</v>
      </c>
      <c r="AB59" s="153">
        <f>統計カウント資料!AJ326</f>
        <v>0</v>
      </c>
      <c r="AC59" s="154">
        <f>統計カウント資料!AK326</f>
        <v>0</v>
      </c>
    </row>
    <row r="60" spans="1:29" ht="11.25" customHeight="1" x14ac:dyDescent="0.2">
      <c r="A60" s="241"/>
      <c r="B60" s="143" t="s">
        <v>553</v>
      </c>
      <c r="C60" s="153">
        <f t="shared" ref="C60:H60" si="64">SUM(C52:C59)</f>
        <v>49</v>
      </c>
      <c r="D60" s="153">
        <f t="shared" si="64"/>
        <v>30</v>
      </c>
      <c r="E60" s="153">
        <f t="shared" si="64"/>
        <v>15</v>
      </c>
      <c r="F60" s="153">
        <f t="shared" si="64"/>
        <v>0</v>
      </c>
      <c r="G60" s="153">
        <f t="shared" si="64"/>
        <v>15</v>
      </c>
      <c r="H60" s="153">
        <f t="shared" si="64"/>
        <v>0</v>
      </c>
      <c r="I60" s="153">
        <f t="shared" ref="I60:J60" si="65">SUM(I52:I59)</f>
        <v>0</v>
      </c>
      <c r="J60" s="153">
        <f t="shared" si="65"/>
        <v>0</v>
      </c>
      <c r="K60" s="153">
        <f>SUM(K52:K59)</f>
        <v>15</v>
      </c>
      <c r="L60" s="153">
        <f>SUM(L52:L59)</f>
        <v>1</v>
      </c>
      <c r="M60" s="153">
        <f>SUM(M52:M59)</f>
        <v>14</v>
      </c>
      <c r="N60" s="153">
        <f>SUM(N52:N59)</f>
        <v>0</v>
      </c>
      <c r="O60" s="153">
        <f t="shared" ref="O60:P60" si="66">SUM(O52:O59)</f>
        <v>0</v>
      </c>
      <c r="P60" s="153">
        <f t="shared" si="66"/>
        <v>0</v>
      </c>
      <c r="Q60" s="153">
        <f>SUM(Q52:Q59)</f>
        <v>19</v>
      </c>
      <c r="R60" s="153">
        <f>SUM(R52:R59)</f>
        <v>0</v>
      </c>
      <c r="S60" s="153">
        <f>SUM(S52:S59)</f>
        <v>0</v>
      </c>
      <c r="T60" s="153">
        <f t="shared" ref="T60:AA60" si="67">SUM(T52:T59)</f>
        <v>0</v>
      </c>
      <c r="U60" s="153">
        <f t="shared" si="67"/>
        <v>0</v>
      </c>
      <c r="V60" s="153">
        <f t="shared" si="67"/>
        <v>0</v>
      </c>
      <c r="W60" s="153">
        <f t="shared" si="67"/>
        <v>0</v>
      </c>
      <c r="X60" s="153">
        <f t="shared" si="67"/>
        <v>18</v>
      </c>
      <c r="Y60" s="153">
        <f t="shared" si="67"/>
        <v>6</v>
      </c>
      <c r="Z60" s="153">
        <f t="shared" si="67"/>
        <v>12</v>
      </c>
      <c r="AA60" s="153">
        <f t="shared" si="67"/>
        <v>1</v>
      </c>
      <c r="AB60" s="153">
        <v>0</v>
      </c>
      <c r="AC60" s="154">
        <f>SUM(AC52:AC59)</f>
        <v>1</v>
      </c>
    </row>
    <row r="61" spans="1:29" ht="11.25" customHeight="1" x14ac:dyDescent="0.2">
      <c r="A61" s="146" t="s">
        <v>557</v>
      </c>
      <c r="B61" s="147"/>
      <c r="C61" s="159">
        <f>C8+C15+C25+C27+C35+C51+C60</f>
        <v>266</v>
      </c>
      <c r="D61" s="159">
        <f>D8+D15+D25+D27+D35+D51+D60</f>
        <v>204</v>
      </c>
      <c r="E61" s="159">
        <f>E8+E15+E25+E27+E35+E51+E60</f>
        <v>132</v>
      </c>
      <c r="F61" s="160">
        <f t="shared" ref="F61:O61" si="68">F8+F15+F25+F27+F35+F51+F60</f>
        <v>1</v>
      </c>
      <c r="G61" s="159">
        <f t="shared" si="68"/>
        <v>131</v>
      </c>
      <c r="H61" s="160">
        <f t="shared" si="68"/>
        <v>2</v>
      </c>
      <c r="I61" s="160">
        <f t="shared" si="68"/>
        <v>1</v>
      </c>
      <c r="J61" s="160">
        <f t="shared" si="68"/>
        <v>1</v>
      </c>
      <c r="K61" s="160">
        <f t="shared" si="68"/>
        <v>64</v>
      </c>
      <c r="L61" s="160">
        <f t="shared" si="68"/>
        <v>11</v>
      </c>
      <c r="M61" s="160">
        <f t="shared" si="68"/>
        <v>53</v>
      </c>
      <c r="N61" s="160">
        <f t="shared" si="68"/>
        <v>6</v>
      </c>
      <c r="O61" s="160">
        <f t="shared" si="68"/>
        <v>0</v>
      </c>
      <c r="P61" s="160">
        <f>P8+P15+P25+P27+P35+P51+P60</f>
        <v>6</v>
      </c>
      <c r="Q61" s="160">
        <f>Q8+Q15+Q25+Q27+Q35+Q51+Q60</f>
        <v>62</v>
      </c>
      <c r="R61" s="160">
        <f>R8+R15+R25+R27+R35+R51+R60</f>
        <v>11</v>
      </c>
      <c r="S61" s="160">
        <f>S8+S15+S25+S27+S35+S51+S60</f>
        <v>1</v>
      </c>
      <c r="T61" s="160">
        <f>T8+T15+T25+T27+T35+T51+T60</f>
        <v>10</v>
      </c>
      <c r="U61" s="160">
        <f t="shared" ref="U61:W61" si="69">U8+U15+U25+U27+U35+U51+U60</f>
        <v>0</v>
      </c>
      <c r="V61" s="160">
        <f t="shared" si="69"/>
        <v>0</v>
      </c>
      <c r="W61" s="160">
        <f t="shared" si="69"/>
        <v>0</v>
      </c>
      <c r="X61" s="160">
        <f t="shared" ref="X61:AC61" si="70">X8+X15+X25+X27+X35+X51+X60</f>
        <v>47</v>
      </c>
      <c r="Y61" s="160">
        <f t="shared" si="70"/>
        <v>25</v>
      </c>
      <c r="Z61" s="160">
        <f t="shared" si="70"/>
        <v>22</v>
      </c>
      <c r="AA61" s="160">
        <f t="shared" si="70"/>
        <v>4</v>
      </c>
      <c r="AB61" s="160">
        <f t="shared" si="70"/>
        <v>1</v>
      </c>
      <c r="AC61" s="161">
        <f t="shared" si="70"/>
        <v>3</v>
      </c>
    </row>
    <row r="62" spans="1:29" ht="11.25" customHeight="1" x14ac:dyDescent="0.2">
      <c r="A62" s="249" t="s">
        <v>764</v>
      </c>
      <c r="B62" s="250"/>
      <c r="C62" s="251"/>
      <c r="D62" s="136">
        <v>100</v>
      </c>
      <c r="E62" s="245">
        <f>E61/D61*100</f>
        <v>64.705882352941174</v>
      </c>
      <c r="F62" s="245"/>
      <c r="G62" s="245"/>
      <c r="H62" s="245">
        <f>H61/D61*100</f>
        <v>0.98039215686274506</v>
      </c>
      <c r="I62" s="245"/>
      <c r="J62" s="245"/>
      <c r="K62" s="245">
        <f>K61/D61*100</f>
        <v>31.372549019607842</v>
      </c>
      <c r="L62" s="245"/>
      <c r="M62" s="245"/>
      <c r="N62" s="245">
        <f>N61/D61*100</f>
        <v>2.9411764705882351</v>
      </c>
      <c r="O62" s="245"/>
      <c r="P62" s="245"/>
      <c r="Q62" s="136">
        <v>100</v>
      </c>
      <c r="R62" s="245">
        <f>R61/Q61*100</f>
        <v>17.741935483870968</v>
      </c>
      <c r="S62" s="245"/>
      <c r="T62" s="245"/>
      <c r="U62" s="245" t="s">
        <v>766</v>
      </c>
      <c r="V62" s="245"/>
      <c r="W62" s="245"/>
      <c r="X62" s="245">
        <f>X61/Q61*100</f>
        <v>75.806451612903231</v>
      </c>
      <c r="Y62" s="245"/>
      <c r="Z62" s="245"/>
      <c r="AA62" s="245">
        <f>AA61/Q61*100</f>
        <v>6.4516129032258061</v>
      </c>
      <c r="AB62" s="245"/>
      <c r="AC62" s="247"/>
    </row>
    <row r="63" spans="1:29" ht="11.25" customHeight="1" x14ac:dyDescent="0.2">
      <c r="A63" s="252" t="s">
        <v>765</v>
      </c>
      <c r="B63" s="253"/>
      <c r="C63" s="254"/>
      <c r="D63" s="151" t="s">
        <v>558</v>
      </c>
      <c r="E63" s="235">
        <f>E61/(E61+R61)*100</f>
        <v>92.307692307692307</v>
      </c>
      <c r="F63" s="235"/>
      <c r="G63" s="235"/>
      <c r="H63" s="235">
        <f>H61/(U61+H61)*100</f>
        <v>100</v>
      </c>
      <c r="I63" s="235"/>
      <c r="J63" s="235"/>
      <c r="K63" s="235">
        <f>K61/(X61+K61)*100</f>
        <v>57.657657657657658</v>
      </c>
      <c r="L63" s="235"/>
      <c r="M63" s="235"/>
      <c r="N63" s="235">
        <f>N61/(N61+AA61)*100</f>
        <v>60</v>
      </c>
      <c r="O63" s="235"/>
      <c r="P63" s="235"/>
      <c r="Q63" s="152" t="s">
        <v>558</v>
      </c>
      <c r="R63" s="235">
        <f>R61/(E61+R61)*100</f>
        <v>7.6923076923076925</v>
      </c>
      <c r="S63" s="235"/>
      <c r="T63" s="235"/>
      <c r="U63" s="235" t="s">
        <v>766</v>
      </c>
      <c r="V63" s="235"/>
      <c r="W63" s="235"/>
      <c r="X63" s="235">
        <f>X61/(K61+X61)*100</f>
        <v>42.342342342342342</v>
      </c>
      <c r="Y63" s="235"/>
      <c r="Z63" s="235"/>
      <c r="AA63" s="235">
        <f>AA61/(N61+AA61)*100</f>
        <v>40</v>
      </c>
      <c r="AB63" s="235"/>
      <c r="AC63" s="236"/>
    </row>
    <row r="64" spans="1:29" ht="3" customHeight="1" x14ac:dyDescent="0.2">
      <c r="A64" s="177"/>
      <c r="B64" s="177"/>
      <c r="C64" s="177"/>
      <c r="D64" s="178"/>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row>
    <row r="65" spans="1:29" ht="15" customHeight="1" x14ac:dyDescent="0.2">
      <c r="A65" s="246" t="s">
        <v>761</v>
      </c>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row>
    <row r="66" spans="1:29" ht="15" customHeight="1" x14ac:dyDescent="0.2">
      <c r="A66" s="248" t="s">
        <v>762</v>
      </c>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row>
    <row r="67" spans="1:29" ht="15" customHeight="1" x14ac:dyDescent="0.2">
      <c r="A67" s="246" t="s">
        <v>763</v>
      </c>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row>
    <row r="68" spans="1:29" ht="17.25" customHeight="1" x14ac:dyDescent="0.2">
      <c r="P68" s="226" t="s">
        <v>697</v>
      </c>
      <c r="Q68" s="226"/>
      <c r="R68" s="226"/>
      <c r="S68" s="226"/>
      <c r="T68" s="226"/>
      <c r="U68" s="226"/>
      <c r="V68" s="226"/>
      <c r="W68" s="226"/>
      <c r="X68" s="226"/>
      <c r="Y68" s="226"/>
      <c r="Z68" s="226"/>
      <c r="AA68" s="226"/>
      <c r="AB68" s="226"/>
      <c r="AC68" s="226"/>
    </row>
    <row r="71" spans="1:29" ht="13.5" customHeight="1" x14ac:dyDescent="0.2">
      <c r="B71" s="131"/>
      <c r="D71" s="244"/>
      <c r="E71" s="244"/>
    </row>
    <row r="73" spans="1:29" ht="13.5" customHeight="1" x14ac:dyDescent="0.2">
      <c r="H73" s="135"/>
    </row>
  </sheetData>
  <mergeCells count="37">
    <mergeCell ref="A26:A27"/>
    <mergeCell ref="E63:G63"/>
    <mergeCell ref="N62:P62"/>
    <mergeCell ref="X62:Z62"/>
    <mergeCell ref="A52:A60"/>
    <mergeCell ref="A62:C62"/>
    <mergeCell ref="A63:C63"/>
    <mergeCell ref="D71:E71"/>
    <mergeCell ref="R62:T62"/>
    <mergeCell ref="E62:G62"/>
    <mergeCell ref="H62:J62"/>
    <mergeCell ref="K63:M63"/>
    <mergeCell ref="K62:M62"/>
    <mergeCell ref="N63:P63"/>
    <mergeCell ref="A67:AC67"/>
    <mergeCell ref="X63:Z63"/>
    <mergeCell ref="AA62:AC62"/>
    <mergeCell ref="U62:W62"/>
    <mergeCell ref="R63:T63"/>
    <mergeCell ref="A65:AC65"/>
    <mergeCell ref="A66:AC66"/>
    <mergeCell ref="D4:D5"/>
    <mergeCell ref="P68:AC68"/>
    <mergeCell ref="Q4:Q5"/>
    <mergeCell ref="A3:A5"/>
    <mergeCell ref="A1:AC1"/>
    <mergeCell ref="B3:B5"/>
    <mergeCell ref="A2:AC2"/>
    <mergeCell ref="H63:J63"/>
    <mergeCell ref="U63:W63"/>
    <mergeCell ref="AA63:AC63"/>
    <mergeCell ref="C3:C5"/>
    <mergeCell ref="A6:A8"/>
    <mergeCell ref="A28:A35"/>
    <mergeCell ref="A36:A51"/>
    <mergeCell ref="A9:A15"/>
    <mergeCell ref="A16:A25"/>
  </mergeCells>
  <phoneticPr fontId="2"/>
  <printOptions horizontalCentered="1" verticalCentered="1"/>
  <pageMargins left="0.70866141732283472" right="0.51181102362204722" top="0.51181102362204722" bottom="0.47244094488188981"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統計カウント資料</vt:lpstr>
      <vt:lpstr>第1-1表　都道府県別養成施設設置数</vt:lpstr>
      <vt:lpstr>第2-2表　学校群別協会会員状況</vt:lpstr>
      <vt:lpstr>'第1-1表　都道府県別養成施設設置数'!Print_Area</vt:lpstr>
      <vt:lpstr>'第2-2表　学校群別協会会員状況'!Print_Area</vt:lpstr>
      <vt:lpst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全国調理師養成施設協会</dc:creator>
  <cp:lastModifiedBy>有美子 平出</cp:lastModifiedBy>
  <cp:lastPrinted>2025-09-22T02:45:03Z</cp:lastPrinted>
  <dcterms:created xsi:type="dcterms:W3CDTF">2006-01-17T06:39:57Z</dcterms:created>
  <dcterms:modified xsi:type="dcterms:W3CDTF">2025-09-22T08:36:59Z</dcterms:modified>
</cp:coreProperties>
</file>