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28D4654A-1B72-45A9-AB77-1112EC0959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-1表" sheetId="1" r:id="rId1"/>
  </sheets>
  <definedNames>
    <definedName name="_xlnm.Print_Area" localSheetId="0">'第2-1表'!$A$1:$K$63</definedName>
    <definedName name="_xlnm.Print_Area">'第2-1表'!$A$1:$K$62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F57" i="1"/>
  <c r="F26" i="1"/>
  <c r="I26" i="1"/>
  <c r="G7" i="1"/>
  <c r="F7" i="1"/>
  <c r="J7" i="1"/>
  <c r="I7" i="1"/>
  <c r="F32" i="1"/>
  <c r="I32" i="1"/>
  <c r="F59" i="1"/>
  <c r="F54" i="1"/>
  <c r="F45" i="1"/>
  <c r="I33" i="1"/>
  <c r="F33" i="1"/>
  <c r="F28" i="1"/>
  <c r="F22" i="1"/>
  <c r="G21" i="1"/>
  <c r="F21" i="1"/>
  <c r="G26" i="1"/>
  <c r="F13" i="1"/>
  <c r="F11" i="1"/>
  <c r="F10" i="1"/>
  <c r="D7" i="1"/>
  <c r="D8" i="1" l="1"/>
  <c r="D26" i="1" l="1"/>
  <c r="F27" i="1"/>
  <c r="C18" i="1"/>
  <c r="C39" i="1"/>
  <c r="C26" i="1"/>
  <c r="H51" i="1" l="1"/>
  <c r="C28" i="1" l="1"/>
  <c r="C44" i="1"/>
  <c r="D28" i="1" l="1"/>
  <c r="D9" i="1"/>
  <c r="J60" i="1" l="1"/>
  <c r="J51" i="1"/>
  <c r="J35" i="1"/>
  <c r="J27" i="1"/>
  <c r="J25" i="1"/>
  <c r="J15" i="1"/>
  <c r="H8" i="1"/>
  <c r="I8" i="1"/>
  <c r="J8" i="1"/>
  <c r="J61" i="1" l="1"/>
  <c r="I27" i="1"/>
  <c r="D22" i="1" l="1"/>
  <c r="D11" i="1"/>
  <c r="C53" i="1"/>
  <c r="C54" i="1"/>
  <c r="C55" i="1"/>
  <c r="C56" i="1"/>
  <c r="C57" i="1"/>
  <c r="C58" i="1"/>
  <c r="C59" i="1"/>
  <c r="C37" i="1"/>
  <c r="C38" i="1"/>
  <c r="C40" i="1"/>
  <c r="K41" i="1"/>
  <c r="C42" i="1"/>
  <c r="K42" i="1" s="1"/>
  <c r="C43" i="1"/>
  <c r="C45" i="1"/>
  <c r="C46" i="1"/>
  <c r="C47" i="1"/>
  <c r="C48" i="1"/>
  <c r="C49" i="1"/>
  <c r="C50" i="1"/>
  <c r="C29" i="1"/>
  <c r="C30" i="1"/>
  <c r="C31" i="1"/>
  <c r="C32" i="1"/>
  <c r="C33" i="1"/>
  <c r="C34" i="1"/>
  <c r="C17" i="1"/>
  <c r="C19" i="1"/>
  <c r="C20" i="1"/>
  <c r="C21" i="1"/>
  <c r="C22" i="1"/>
  <c r="C23" i="1"/>
  <c r="C24" i="1"/>
  <c r="C10" i="1"/>
  <c r="C11" i="1"/>
  <c r="C12" i="1"/>
  <c r="C13" i="1"/>
  <c r="C14" i="1"/>
  <c r="C52" i="1"/>
  <c r="C36" i="1"/>
  <c r="C16" i="1"/>
  <c r="C9" i="1"/>
  <c r="C7" i="1"/>
  <c r="K7" i="1" s="1"/>
  <c r="D59" i="1" l="1"/>
  <c r="D23" i="1"/>
  <c r="H27" i="1" l="1"/>
  <c r="G27" i="1"/>
  <c r="E27" i="1"/>
  <c r="C27" i="1"/>
  <c r="C8" i="1"/>
  <c r="E8" i="1"/>
  <c r="F8" i="1"/>
  <c r="G8" i="1"/>
  <c r="K8" i="1" l="1"/>
  <c r="K27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6" i="1"/>
  <c r="K28" i="1"/>
  <c r="K29" i="1"/>
  <c r="K30" i="1"/>
  <c r="K31" i="1"/>
  <c r="K32" i="1"/>
  <c r="K33" i="1"/>
  <c r="K34" i="1"/>
  <c r="K36" i="1"/>
  <c r="K37" i="1"/>
  <c r="K38" i="1"/>
  <c r="K39" i="1"/>
  <c r="K40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D53" i="1"/>
  <c r="D54" i="1"/>
  <c r="D55" i="1"/>
  <c r="D56" i="1"/>
  <c r="D57" i="1"/>
  <c r="D58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29" i="1"/>
  <c r="D30" i="1"/>
  <c r="D31" i="1"/>
  <c r="D32" i="1"/>
  <c r="D33" i="1"/>
  <c r="D34" i="1"/>
  <c r="D17" i="1"/>
  <c r="D18" i="1"/>
  <c r="D19" i="1"/>
  <c r="D20" i="1"/>
  <c r="D21" i="1"/>
  <c r="D24" i="1"/>
  <c r="D52" i="1"/>
  <c r="D36" i="1"/>
  <c r="D27" i="1"/>
  <c r="D16" i="1"/>
  <c r="D10" i="1"/>
  <c r="D12" i="1"/>
  <c r="D13" i="1"/>
  <c r="D14" i="1"/>
  <c r="D51" i="1" l="1"/>
  <c r="G60" i="1" l="1"/>
  <c r="G51" i="1"/>
  <c r="G25" i="1" l="1"/>
  <c r="G15" i="1"/>
  <c r="G35" i="1"/>
  <c r="G61" i="1" l="1"/>
  <c r="I60" i="1"/>
  <c r="I35" i="1"/>
  <c r="I15" i="1"/>
  <c r="I51" i="1"/>
  <c r="H35" i="1"/>
  <c r="I25" i="1"/>
  <c r="D60" i="1"/>
  <c r="F35" i="1"/>
  <c r="F60" i="1"/>
  <c r="D25" i="1"/>
  <c r="I61" i="1" l="1"/>
  <c r="H60" i="1"/>
  <c r="H25" i="1"/>
  <c r="D35" i="1"/>
  <c r="D15" i="1"/>
  <c r="D61" i="1" s="1"/>
  <c r="C35" i="1"/>
  <c r="E35" i="1"/>
  <c r="F51" i="1"/>
  <c r="F25" i="1"/>
  <c r="E60" i="1"/>
  <c r="E61" i="1" s="1"/>
  <c r="C60" i="1"/>
  <c r="F15" i="1"/>
  <c r="D62" i="1" l="1"/>
  <c r="F61" i="1"/>
  <c r="K35" i="1"/>
  <c r="K60" i="1"/>
  <c r="H15" i="1"/>
  <c r="H61" i="1" s="1"/>
  <c r="E25" i="1"/>
  <c r="C25" i="1"/>
  <c r="C15" i="1"/>
  <c r="E15" i="1"/>
  <c r="C51" i="1"/>
  <c r="E51" i="1"/>
  <c r="C61" i="1" l="1"/>
  <c r="C62" i="1" s="1"/>
  <c r="K51" i="1"/>
  <c r="K25" i="1"/>
  <c r="K15" i="1"/>
  <c r="I62" i="1"/>
  <c r="F62" i="1"/>
  <c r="E62" i="1" l="1"/>
  <c r="H62" i="1"/>
  <c r="K61" i="1"/>
</calcChain>
</file>

<file path=xl/sharedStrings.xml><?xml version="1.0" encoding="utf-8"?>
<sst xmlns="http://schemas.openxmlformats.org/spreadsheetml/2006/main" count="81" uniqueCount="71">
  <si>
    <t>地区</t>
  </si>
  <si>
    <t>加入校</t>
  </si>
  <si>
    <t>北海道</t>
  </si>
  <si>
    <t>小計</t>
  </si>
  <si>
    <t>小計</t>
    <phoneticPr fontId="3"/>
  </si>
  <si>
    <t>神奈川</t>
  </si>
  <si>
    <t>和歌山</t>
  </si>
  <si>
    <t>鹿児島</t>
  </si>
  <si>
    <t>養成施設数</t>
    <rPh sb="0" eb="4">
      <t>ヨウセイシセツ</t>
    </rPh>
    <rPh sb="4" eb="5">
      <t>スウ</t>
    </rPh>
    <phoneticPr fontId="2"/>
  </si>
  <si>
    <t>学校数</t>
    <rPh sb="0" eb="3">
      <t>ガッコウスウ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</si>
  <si>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</si>
  <si>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</si>
  <si>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入学定員数</t>
    <phoneticPr fontId="2"/>
  </si>
  <si>
    <t>加入の
割合
(％)</t>
    <rPh sb="0" eb="2">
      <t>カニュウ</t>
    </rPh>
    <rPh sb="4" eb="6">
      <t>ワリアイ</t>
    </rPh>
    <phoneticPr fontId="2"/>
  </si>
  <si>
    <t>未加入校</t>
    <rPh sb="0" eb="1">
      <t>ミ</t>
    </rPh>
    <phoneticPr fontId="2"/>
  </si>
  <si>
    <t>北海道</t>
    <rPh sb="0" eb="3">
      <t>ホッカイドウ</t>
    </rPh>
    <phoneticPr fontId="2"/>
  </si>
  <si>
    <t>都道府県</t>
    <phoneticPr fontId="3"/>
  </si>
  <si>
    <t>入学定員数</t>
    <rPh sb="0" eb="1">
      <t>イ</t>
    </rPh>
    <rPh sb="1" eb="2">
      <t>ガク</t>
    </rPh>
    <rPh sb="2" eb="5">
      <t>テイインスウ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</si>
  <si>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</si>
  <si>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</si>
  <si>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九州</t>
    <rPh sb="0" eb="2">
      <t>キュウシュウ</t>
    </rPh>
    <phoneticPr fontId="2"/>
  </si>
  <si>
    <t>合計
(％)</t>
    <phoneticPr fontId="2"/>
  </si>
  <si>
    <t>青森</t>
    <phoneticPr fontId="3"/>
  </si>
  <si>
    <t>岩手</t>
    <phoneticPr fontId="3"/>
  </si>
  <si>
    <t>宮城</t>
    <phoneticPr fontId="3"/>
  </si>
  <si>
    <t>秋田</t>
    <phoneticPr fontId="3"/>
  </si>
  <si>
    <t>山形</t>
    <phoneticPr fontId="3"/>
  </si>
  <si>
    <t>福島</t>
    <phoneticPr fontId="3"/>
  </si>
  <si>
    <t>茨城</t>
    <phoneticPr fontId="3"/>
  </si>
  <si>
    <t>栃木</t>
    <phoneticPr fontId="3"/>
  </si>
  <si>
    <t>群馬</t>
    <phoneticPr fontId="3"/>
  </si>
  <si>
    <t>埼玉</t>
    <phoneticPr fontId="3"/>
  </si>
  <si>
    <t>千葉</t>
    <phoneticPr fontId="3"/>
  </si>
  <si>
    <t>新潟</t>
    <phoneticPr fontId="3"/>
  </si>
  <si>
    <t>山梨</t>
    <phoneticPr fontId="3"/>
  </si>
  <si>
    <t>長野</t>
    <phoneticPr fontId="3"/>
  </si>
  <si>
    <t>東京</t>
    <phoneticPr fontId="3"/>
  </si>
  <si>
    <t>富山</t>
    <phoneticPr fontId="3"/>
  </si>
  <si>
    <t>石川</t>
    <phoneticPr fontId="3"/>
  </si>
  <si>
    <t>福井</t>
    <phoneticPr fontId="3"/>
  </si>
  <si>
    <t>岐阜</t>
    <phoneticPr fontId="3"/>
  </si>
  <si>
    <t>静岡</t>
    <phoneticPr fontId="3"/>
  </si>
  <si>
    <t>愛知</t>
    <phoneticPr fontId="3"/>
  </si>
  <si>
    <t>三重</t>
    <phoneticPr fontId="3"/>
  </si>
  <si>
    <t>滋賀</t>
    <phoneticPr fontId="3"/>
  </si>
  <si>
    <t>京都</t>
    <phoneticPr fontId="3"/>
  </si>
  <si>
    <t>大阪</t>
    <phoneticPr fontId="3"/>
  </si>
  <si>
    <t>兵庫</t>
    <phoneticPr fontId="3"/>
  </si>
  <si>
    <t>奈良</t>
    <phoneticPr fontId="3"/>
  </si>
  <si>
    <t>鳥取</t>
    <phoneticPr fontId="3"/>
  </si>
  <si>
    <t>島根</t>
    <phoneticPr fontId="3"/>
  </si>
  <si>
    <t>岡山</t>
    <phoneticPr fontId="3"/>
  </si>
  <si>
    <t>広島</t>
    <phoneticPr fontId="3"/>
  </si>
  <si>
    <t>山口</t>
    <phoneticPr fontId="3"/>
  </si>
  <si>
    <t>徳島</t>
    <phoneticPr fontId="3"/>
  </si>
  <si>
    <t>香川</t>
    <phoneticPr fontId="3"/>
  </si>
  <si>
    <t>愛媛</t>
    <phoneticPr fontId="3"/>
  </si>
  <si>
    <t>高知</t>
    <phoneticPr fontId="3"/>
  </si>
  <si>
    <t>福岡</t>
    <phoneticPr fontId="3"/>
  </si>
  <si>
    <t>佐賀</t>
    <phoneticPr fontId="3"/>
  </si>
  <si>
    <t>長崎</t>
    <phoneticPr fontId="3"/>
  </si>
  <si>
    <t>熊本</t>
    <phoneticPr fontId="3"/>
  </si>
  <si>
    <t>大分</t>
    <phoneticPr fontId="3"/>
  </si>
  <si>
    <t>宮崎</t>
    <phoneticPr fontId="3"/>
  </si>
  <si>
    <t>沖縄</t>
    <phoneticPr fontId="3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</si>
  <si>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2"/>
  </si>
  <si>
    <t>関東甲信越</t>
    <rPh sb="0" eb="2">
      <t>カントウ</t>
    </rPh>
    <rPh sb="2" eb="5">
      <t>コウシンエツ</t>
    </rPh>
    <phoneticPr fontId="2"/>
  </si>
  <si>
    <t>東海北陸</t>
    <rPh sb="0" eb="2">
      <t>トウカイ</t>
    </rPh>
    <rPh sb="2" eb="4">
      <t>ホクリク</t>
    </rPh>
    <phoneticPr fontId="2"/>
  </si>
  <si>
    <t>近畿中国四国</t>
    <rPh sb="0" eb="2">
      <t>キンキ</t>
    </rPh>
    <rPh sb="2" eb="4">
      <t>チュウゴク</t>
    </rPh>
    <rPh sb="4" eb="6">
      <t>シコク</t>
    </rPh>
    <phoneticPr fontId="2"/>
  </si>
  <si>
    <t>第２－１表　都道府県別協会会員加入・未加入別入会状況</t>
    <rPh sb="0" eb="1">
      <t>ダイ</t>
    </rPh>
    <rPh sb="4" eb="5">
      <t>ヒョウ</t>
    </rPh>
    <rPh sb="21" eb="22">
      <t>ベツ</t>
    </rPh>
    <rPh sb="22" eb="24">
      <t>ニュウカイ</t>
    </rPh>
    <phoneticPr fontId="3"/>
  </si>
  <si>
    <t>令和７年度</t>
    <rPh sb="0" eb="1">
      <t>レイ</t>
    </rPh>
    <rPh sb="1" eb="2">
      <t>ワ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</si>
</sst>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;[Red]#,##0"/>
    <numFmt numFmtId="178" formatCode="0.0;[Red]0.0"/>
    <numFmt numFmtId="179" formatCode="\(0.0\)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textRotation="255"/>
    </xf>
    <xf numFmtId="0" fontId="1" fillId="3" borderId="0" xfId="1" applyFill="1" applyAlignment="1">
      <alignment vertical="center" textRotation="255"/>
    </xf>
    <xf numFmtId="0" fontId="1" fillId="3" borderId="0" xfId="1" applyFill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177" fontId="4" fillId="0" borderId="2" xfId="1" applyNumberFormat="1" applyFont="1" applyBorder="1" applyAlignment="1">
      <alignment horizontal="right" vertical="center"/>
    </xf>
    <xf numFmtId="178" fontId="4" fillId="0" borderId="3" xfId="1" applyNumberFormat="1" applyFont="1" applyBorder="1" applyAlignment="1">
      <alignment horizontal="right" vertical="center"/>
    </xf>
    <xf numFmtId="179" fontId="4" fillId="0" borderId="5" xfId="1" applyNumberFormat="1" applyFont="1" applyBorder="1" applyAlignment="1">
      <alignment horizontal="right" vertical="center"/>
    </xf>
    <xf numFmtId="0" fontId="4" fillId="3" borderId="2" xfId="1" applyFont="1" applyFill="1" applyBorder="1" applyAlignment="1">
      <alignment horizontal="distributed" vertical="center" wrapText="1" justifyLastLine="1"/>
    </xf>
    <xf numFmtId="0" fontId="4" fillId="3" borderId="2" xfId="1" applyFont="1" applyFill="1" applyBorder="1" applyAlignment="1">
      <alignment horizontal="distributed" vertical="center" justifyLastLine="1"/>
    </xf>
    <xf numFmtId="0" fontId="4" fillId="3" borderId="3" xfId="1" applyFont="1" applyFill="1" applyBorder="1" applyAlignment="1">
      <alignment horizontal="distributed" vertical="center" justifyLastLine="1"/>
    </xf>
    <xf numFmtId="0" fontId="4" fillId="2" borderId="11" xfId="1" applyFont="1" applyFill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177" fontId="4" fillId="0" borderId="14" xfId="1" applyNumberFormat="1" applyFont="1" applyBorder="1" applyAlignment="1">
      <alignment horizontal="right" vertical="center"/>
    </xf>
    <xf numFmtId="178" fontId="4" fillId="0" borderId="15" xfId="1" applyNumberFormat="1" applyFont="1" applyBorder="1" applyAlignment="1">
      <alignment horizontal="right" vertical="center"/>
    </xf>
    <xf numFmtId="0" fontId="4" fillId="0" borderId="17" xfId="1" applyFont="1" applyBorder="1" applyAlignment="1">
      <alignment horizontal="distributed" vertical="center" justifyLastLine="1"/>
    </xf>
    <xf numFmtId="177" fontId="4" fillId="0" borderId="17" xfId="1" applyNumberFormat="1" applyFont="1" applyBorder="1" applyAlignment="1">
      <alignment horizontal="right" vertical="center"/>
    </xf>
    <xf numFmtId="178" fontId="4" fillId="0" borderId="18" xfId="1" applyNumberFormat="1" applyFont="1" applyBorder="1" applyAlignment="1">
      <alignment horizontal="right" vertical="center"/>
    </xf>
    <xf numFmtId="177" fontId="4" fillId="0" borderId="14" xfId="1" applyNumberFormat="1" applyFont="1" applyBorder="1" applyAlignment="1">
      <alignment vertical="center"/>
    </xf>
    <xf numFmtId="178" fontId="4" fillId="0" borderId="15" xfId="1" applyNumberFormat="1" applyFont="1" applyBorder="1" applyAlignment="1">
      <alignment vertical="center"/>
    </xf>
    <xf numFmtId="176" fontId="1" fillId="0" borderId="0" xfId="1" applyNumberFormat="1" applyAlignment="1">
      <alignment vertical="center"/>
    </xf>
    <xf numFmtId="0" fontId="4" fillId="2" borderId="8" xfId="1" applyFont="1" applyFill="1" applyBorder="1" applyAlignment="1">
      <alignment horizontal="distributed" vertical="center" justifyLastLine="1"/>
    </xf>
    <xf numFmtId="0" fontId="4" fillId="2" borderId="11" xfId="1" applyFont="1" applyFill="1" applyBorder="1" applyAlignment="1">
      <alignment horizontal="distributed" vertical="center" wrapText="1" justifyLastLine="1"/>
    </xf>
    <xf numFmtId="0" fontId="4" fillId="2" borderId="11" xfId="1" applyFont="1" applyFill="1" applyBorder="1" applyAlignment="1">
      <alignment horizontal="distributed" vertical="center" justifyLastLine="1"/>
    </xf>
    <xf numFmtId="17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4" fillId="2" borderId="7" xfId="1" applyFont="1" applyFill="1" applyBorder="1" applyAlignment="1">
      <alignment horizontal="center" vertical="distributed" textRotation="255" justifyLastLine="1"/>
    </xf>
    <xf numFmtId="0" fontId="4" fillId="2" borderId="10" xfId="1" applyFont="1" applyFill="1" applyBorder="1" applyAlignment="1">
      <alignment horizontal="center" vertical="distributed" textRotation="255" justifyLastLine="1"/>
    </xf>
    <xf numFmtId="0" fontId="4" fillId="2" borderId="8" xfId="1" applyFont="1" applyFill="1" applyBorder="1" applyAlignment="1">
      <alignment horizontal="distributed" vertical="center" wrapText="1" justifyLastLine="1"/>
    </xf>
    <xf numFmtId="0" fontId="4" fillId="2" borderId="9" xfId="1" applyFont="1" applyFill="1" applyBorder="1" applyAlignment="1">
      <alignment horizontal="distributed" vertical="center" wrapText="1" justifyLastLine="1"/>
    </xf>
    <xf numFmtId="0" fontId="4" fillId="2" borderId="12" xfId="1" applyFont="1" applyFill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wrapText="1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178" fontId="4" fillId="0" borderId="15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center" vertical="distributed" textRotation="255" justifyLastLine="1"/>
    </xf>
    <xf numFmtId="0" fontId="4" fillId="0" borderId="1" xfId="1" applyFont="1" applyBorder="1" applyAlignment="1">
      <alignment horizontal="center" vertical="distributed" textRotation="255" justifyLastLine="1"/>
    </xf>
    <xf numFmtId="0" fontId="4" fillId="0" borderId="16" xfId="1" applyFont="1" applyBorder="1" applyAlignment="1">
      <alignment horizontal="center" vertical="distributed" textRotation="255" justifyLastLine="1"/>
    </xf>
    <xf numFmtId="0" fontId="5" fillId="0" borderId="1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textRotation="255"/>
    </xf>
  </cellXfs>
  <cellStyles count="2">
    <cellStyle name="標準" xfId="0" builtinId="0"/>
    <cellStyle name="標準_都道府県別加入未加入状況17.12.6現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67"/>
  <sheetViews>
    <sheetView tabSelected="1" showOutlineSymbols="0" zoomScaleNormal="100" zoomScaleSheetLayoutView="100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I58" sqref="I58"/>
    </sheetView>
  </sheetViews>
  <sheetFormatPr defaultColWidth="12" defaultRowHeight="12" x14ac:dyDescent="0.2"/>
  <cols>
    <col min="1" max="1" width="3.08984375" style="1" customWidth="1"/>
    <col min="2" max="11" width="8.453125" style="1" customWidth="1"/>
    <col min="12" max="16384" width="12" style="1"/>
  </cols>
  <sheetData>
    <row r="1" spans="1:235" ht="27.75" customHeight="1" x14ac:dyDescent="0.2">
      <c r="A1" s="27" t="s">
        <v>69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35" ht="18.75" customHeight="1" x14ac:dyDescent="0.2">
      <c r="A2" s="26" t="s">
        <v>70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235" ht="18.75" customHeight="1" x14ac:dyDescent="0.2">
      <c r="A3" s="28" t="s">
        <v>0</v>
      </c>
      <c r="B3" s="30" t="s">
        <v>16</v>
      </c>
      <c r="C3" s="22" t="s">
        <v>8</v>
      </c>
      <c r="D3" s="22"/>
      <c r="E3" s="22" t="s">
        <v>1</v>
      </c>
      <c r="F3" s="22"/>
      <c r="G3" s="22"/>
      <c r="H3" s="22" t="s">
        <v>14</v>
      </c>
      <c r="I3" s="22"/>
      <c r="J3" s="22"/>
      <c r="K3" s="31" t="s">
        <v>13</v>
      </c>
    </row>
    <row r="4" spans="1:235" ht="18.75" customHeight="1" x14ac:dyDescent="0.2">
      <c r="A4" s="29"/>
      <c r="B4" s="23"/>
      <c r="C4" s="24" t="s">
        <v>9</v>
      </c>
      <c r="D4" s="23" t="s">
        <v>17</v>
      </c>
      <c r="E4" s="24" t="s">
        <v>9</v>
      </c>
      <c r="F4" s="24" t="s">
        <v>12</v>
      </c>
      <c r="G4" s="24"/>
      <c r="H4" s="24" t="s">
        <v>9</v>
      </c>
      <c r="I4" s="24" t="s">
        <v>12</v>
      </c>
      <c r="J4" s="24"/>
      <c r="K4" s="32"/>
    </row>
    <row r="5" spans="1:235" ht="18.75" customHeight="1" x14ac:dyDescent="0.2">
      <c r="A5" s="29"/>
      <c r="B5" s="23"/>
      <c r="C5" s="24"/>
      <c r="D5" s="24"/>
      <c r="E5" s="24"/>
      <c r="F5" s="12" t="s">
        <v>10</v>
      </c>
      <c r="G5" s="12" t="s">
        <v>11</v>
      </c>
      <c r="H5" s="24"/>
      <c r="I5" s="12" t="s">
        <v>10</v>
      </c>
      <c r="J5" s="12" t="s">
        <v>11</v>
      </c>
      <c r="K5" s="3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</row>
    <row r="6" spans="1:235" s="4" customFormat="1" ht="4.5" customHeight="1" x14ac:dyDescent="0.2">
      <c r="A6" s="42" t="s">
        <v>15</v>
      </c>
      <c r="B6" s="9"/>
      <c r="C6" s="10"/>
      <c r="D6" s="10"/>
      <c r="E6" s="10"/>
      <c r="F6" s="10"/>
      <c r="G6" s="10"/>
      <c r="H6" s="10"/>
      <c r="I6" s="10"/>
      <c r="J6" s="10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</row>
    <row r="7" spans="1:235" ht="12" customHeight="1" x14ac:dyDescent="0.2">
      <c r="A7" s="42"/>
      <c r="B7" s="5" t="s">
        <v>2</v>
      </c>
      <c r="C7" s="6">
        <f>SUM(E7,H7)</f>
        <v>15</v>
      </c>
      <c r="D7" s="6">
        <f>SUM(F7,G7,I7,J7)</f>
        <v>926</v>
      </c>
      <c r="E7" s="6">
        <v>13</v>
      </c>
      <c r="F7" s="6">
        <f>786-40</f>
        <v>746</v>
      </c>
      <c r="G7" s="6">
        <f>40-40</f>
        <v>0</v>
      </c>
      <c r="H7" s="6">
        <v>2</v>
      </c>
      <c r="I7" s="6">
        <f>100+40</f>
        <v>140</v>
      </c>
      <c r="J7" s="6">
        <f>40</f>
        <v>40</v>
      </c>
      <c r="K7" s="7">
        <f>(E7/C7)*100</f>
        <v>86.666666666666671</v>
      </c>
    </row>
    <row r="8" spans="1:235" ht="12" customHeight="1" x14ac:dyDescent="0.2">
      <c r="A8" s="42"/>
      <c r="B8" s="5" t="s">
        <v>3</v>
      </c>
      <c r="C8" s="6">
        <f t="shared" ref="C8:J8" si="0">SUM(C7)</f>
        <v>15</v>
      </c>
      <c r="D8" s="6">
        <f>SUM(D7)</f>
        <v>926</v>
      </c>
      <c r="E8" s="6">
        <f t="shared" si="0"/>
        <v>13</v>
      </c>
      <c r="F8" s="6">
        <f t="shared" si="0"/>
        <v>746</v>
      </c>
      <c r="G8" s="6">
        <f t="shared" si="0"/>
        <v>0</v>
      </c>
      <c r="H8" s="6">
        <f t="shared" si="0"/>
        <v>2</v>
      </c>
      <c r="I8" s="6">
        <f t="shared" si="0"/>
        <v>140</v>
      </c>
      <c r="J8" s="6">
        <f t="shared" si="0"/>
        <v>40</v>
      </c>
      <c r="K8" s="7">
        <f t="shared" ref="K8:K60" si="1">(E8/C8)*100</f>
        <v>86.666666666666671</v>
      </c>
    </row>
    <row r="9" spans="1:235" ht="12" customHeight="1" x14ac:dyDescent="0.2">
      <c r="A9" s="39" t="s">
        <v>18</v>
      </c>
      <c r="B9" s="13" t="s">
        <v>22</v>
      </c>
      <c r="C9" s="14">
        <f>SUM(E9,H9)</f>
        <v>6</v>
      </c>
      <c r="D9" s="14">
        <f>SUM(F9,G9,I9,J9)</f>
        <v>215</v>
      </c>
      <c r="E9" s="14">
        <v>3</v>
      </c>
      <c r="F9" s="14">
        <v>110</v>
      </c>
      <c r="G9" s="14">
        <v>0</v>
      </c>
      <c r="H9" s="14">
        <v>3</v>
      </c>
      <c r="I9" s="14">
        <v>105</v>
      </c>
      <c r="J9" s="14">
        <v>0</v>
      </c>
      <c r="K9" s="15">
        <f t="shared" si="1"/>
        <v>50</v>
      </c>
    </row>
    <row r="10" spans="1:235" ht="12" customHeight="1" x14ac:dyDescent="0.2">
      <c r="A10" s="40"/>
      <c r="B10" s="5" t="s">
        <v>23</v>
      </c>
      <c r="C10" s="6">
        <f t="shared" ref="C10:C14" si="2">SUM(E10,H10)</f>
        <v>8</v>
      </c>
      <c r="D10" s="6">
        <f t="shared" ref="D10:D14" si="3">SUM(F10,G10,I10,J10)</f>
        <v>424</v>
      </c>
      <c r="E10" s="6">
        <v>3</v>
      </c>
      <c r="F10" s="6">
        <f>266-57</f>
        <v>209</v>
      </c>
      <c r="G10" s="6">
        <v>0</v>
      </c>
      <c r="H10" s="6">
        <v>5</v>
      </c>
      <c r="I10" s="6">
        <v>215</v>
      </c>
      <c r="J10" s="6">
        <v>0</v>
      </c>
      <c r="K10" s="7">
        <f t="shared" si="1"/>
        <v>37.5</v>
      </c>
    </row>
    <row r="11" spans="1:235" ht="12" customHeight="1" x14ac:dyDescent="0.2">
      <c r="A11" s="40"/>
      <c r="B11" s="5" t="s">
        <v>24</v>
      </c>
      <c r="C11" s="6">
        <f t="shared" si="2"/>
        <v>5</v>
      </c>
      <c r="D11" s="6">
        <f>SUM(F11,G11,I11,J11)</f>
        <v>455</v>
      </c>
      <c r="E11" s="6">
        <v>5</v>
      </c>
      <c r="F11" s="6">
        <f>540-50-40+5</f>
        <v>455</v>
      </c>
      <c r="G11" s="6">
        <v>0</v>
      </c>
      <c r="H11" s="6">
        <v>0</v>
      </c>
      <c r="I11" s="6">
        <v>0</v>
      </c>
      <c r="J11" s="6">
        <v>0</v>
      </c>
      <c r="K11" s="7">
        <f t="shared" si="1"/>
        <v>100</v>
      </c>
    </row>
    <row r="12" spans="1:235" ht="12" customHeight="1" x14ac:dyDescent="0.2">
      <c r="A12" s="40"/>
      <c r="B12" s="5" t="s">
        <v>25</v>
      </c>
      <c r="C12" s="6">
        <f t="shared" si="2"/>
        <v>1</v>
      </c>
      <c r="D12" s="6">
        <f t="shared" si="3"/>
        <v>40</v>
      </c>
      <c r="E12" s="6">
        <v>0</v>
      </c>
      <c r="F12" s="6">
        <v>0</v>
      </c>
      <c r="G12" s="6">
        <v>0</v>
      </c>
      <c r="H12" s="6">
        <v>1</v>
      </c>
      <c r="I12" s="6">
        <v>40</v>
      </c>
      <c r="J12" s="6">
        <v>0</v>
      </c>
      <c r="K12" s="7">
        <f t="shared" si="1"/>
        <v>0</v>
      </c>
    </row>
    <row r="13" spans="1:235" ht="12" customHeight="1" x14ac:dyDescent="0.2">
      <c r="A13" s="40"/>
      <c r="B13" s="5" t="s">
        <v>26</v>
      </c>
      <c r="C13" s="6">
        <f t="shared" si="2"/>
        <v>5</v>
      </c>
      <c r="D13" s="6">
        <f t="shared" si="3"/>
        <v>320</v>
      </c>
      <c r="E13" s="6">
        <v>4</v>
      </c>
      <c r="F13" s="6">
        <f>308-24-4</f>
        <v>280</v>
      </c>
      <c r="G13" s="6">
        <v>0</v>
      </c>
      <c r="H13" s="6">
        <v>1</v>
      </c>
      <c r="I13" s="6">
        <v>40</v>
      </c>
      <c r="J13" s="6">
        <v>0</v>
      </c>
      <c r="K13" s="7">
        <f t="shared" si="1"/>
        <v>80</v>
      </c>
    </row>
    <row r="14" spans="1:235" ht="12" customHeight="1" x14ac:dyDescent="0.2">
      <c r="A14" s="40"/>
      <c r="B14" s="5" t="s">
        <v>27</v>
      </c>
      <c r="C14" s="6">
        <f t="shared" si="2"/>
        <v>4</v>
      </c>
      <c r="D14" s="6">
        <f t="shared" si="3"/>
        <v>190</v>
      </c>
      <c r="E14" s="6">
        <v>4</v>
      </c>
      <c r="F14" s="6">
        <v>190</v>
      </c>
      <c r="G14" s="6">
        <v>0</v>
      </c>
      <c r="H14" s="6">
        <v>0</v>
      </c>
      <c r="I14" s="6">
        <v>0</v>
      </c>
      <c r="J14" s="6">
        <v>0</v>
      </c>
      <c r="K14" s="7">
        <f t="shared" si="1"/>
        <v>100</v>
      </c>
    </row>
    <row r="15" spans="1:235" ht="12" customHeight="1" x14ac:dyDescent="0.2">
      <c r="A15" s="41"/>
      <c r="B15" s="16" t="s">
        <v>4</v>
      </c>
      <c r="C15" s="17">
        <f t="shared" ref="C15:J15" si="4">SUM(C9:C14)</f>
        <v>29</v>
      </c>
      <c r="D15" s="17">
        <f t="shared" si="4"/>
        <v>1644</v>
      </c>
      <c r="E15" s="17">
        <f t="shared" si="4"/>
        <v>19</v>
      </c>
      <c r="F15" s="17">
        <f t="shared" si="4"/>
        <v>1244</v>
      </c>
      <c r="G15" s="17">
        <f t="shared" si="4"/>
        <v>0</v>
      </c>
      <c r="H15" s="17">
        <f t="shared" si="4"/>
        <v>10</v>
      </c>
      <c r="I15" s="17">
        <f t="shared" si="4"/>
        <v>400</v>
      </c>
      <c r="J15" s="17">
        <f t="shared" si="4"/>
        <v>0</v>
      </c>
      <c r="K15" s="18">
        <f t="shared" si="1"/>
        <v>65.517241379310349</v>
      </c>
    </row>
    <row r="16" spans="1:235" ht="12" customHeight="1" x14ac:dyDescent="0.2">
      <c r="A16" s="40" t="s">
        <v>66</v>
      </c>
      <c r="B16" s="5" t="s">
        <v>28</v>
      </c>
      <c r="C16" s="6">
        <f>SUM(E16,H16)</f>
        <v>3</v>
      </c>
      <c r="D16" s="6">
        <f>SUM(F16,G16,I16,J16)</f>
        <v>400</v>
      </c>
      <c r="E16" s="6">
        <v>3</v>
      </c>
      <c r="F16" s="6">
        <v>400</v>
      </c>
      <c r="G16" s="6">
        <v>0</v>
      </c>
      <c r="H16" s="6">
        <v>0</v>
      </c>
      <c r="I16" s="6">
        <v>0</v>
      </c>
      <c r="J16" s="6">
        <v>0</v>
      </c>
      <c r="K16" s="7">
        <f t="shared" si="1"/>
        <v>100</v>
      </c>
    </row>
    <row r="17" spans="1:11" ht="12" customHeight="1" x14ac:dyDescent="0.2">
      <c r="A17" s="40"/>
      <c r="B17" s="5" t="s">
        <v>29</v>
      </c>
      <c r="C17" s="6">
        <f t="shared" ref="C17:C24" si="5">SUM(E17,H17)</f>
        <v>6</v>
      </c>
      <c r="D17" s="6">
        <f t="shared" ref="D17:D24" si="6">SUM(F17,G17,I17,J17)</f>
        <v>470</v>
      </c>
      <c r="E17" s="6">
        <v>5</v>
      </c>
      <c r="F17" s="6">
        <v>430</v>
      </c>
      <c r="G17" s="6">
        <v>0</v>
      </c>
      <c r="H17" s="6">
        <v>1</v>
      </c>
      <c r="I17" s="6">
        <v>40</v>
      </c>
      <c r="J17" s="6">
        <v>0</v>
      </c>
      <c r="K17" s="7">
        <f t="shared" si="1"/>
        <v>83.333333333333343</v>
      </c>
    </row>
    <row r="18" spans="1:11" ht="12" customHeight="1" x14ac:dyDescent="0.2">
      <c r="A18" s="40"/>
      <c r="B18" s="5" t="s">
        <v>30</v>
      </c>
      <c r="C18" s="6">
        <f>SUM(E18,H18)</f>
        <v>4</v>
      </c>
      <c r="D18" s="6">
        <f t="shared" si="6"/>
        <v>360</v>
      </c>
      <c r="E18" s="6">
        <v>3</v>
      </c>
      <c r="F18" s="6">
        <v>280</v>
      </c>
      <c r="G18" s="6">
        <v>40</v>
      </c>
      <c r="H18" s="6">
        <v>1</v>
      </c>
      <c r="I18" s="6">
        <v>40</v>
      </c>
      <c r="J18" s="6">
        <v>0</v>
      </c>
      <c r="K18" s="7">
        <f t="shared" si="1"/>
        <v>75</v>
      </c>
    </row>
    <row r="19" spans="1:11" ht="12" customHeight="1" x14ac:dyDescent="0.2">
      <c r="A19" s="40"/>
      <c r="B19" s="5" t="s">
        <v>31</v>
      </c>
      <c r="C19" s="6">
        <f t="shared" si="5"/>
        <v>10</v>
      </c>
      <c r="D19" s="6">
        <f t="shared" si="6"/>
        <v>780</v>
      </c>
      <c r="E19" s="6">
        <v>8</v>
      </c>
      <c r="F19" s="6">
        <v>680</v>
      </c>
      <c r="G19" s="6">
        <v>20</v>
      </c>
      <c r="H19" s="6">
        <v>2</v>
      </c>
      <c r="I19" s="6">
        <v>80</v>
      </c>
      <c r="J19" s="6">
        <v>0</v>
      </c>
      <c r="K19" s="7">
        <f t="shared" si="1"/>
        <v>80</v>
      </c>
    </row>
    <row r="20" spans="1:11" ht="12" customHeight="1" x14ac:dyDescent="0.2">
      <c r="A20" s="40"/>
      <c r="B20" s="5" t="s">
        <v>32</v>
      </c>
      <c r="C20" s="6">
        <f t="shared" si="5"/>
        <v>7</v>
      </c>
      <c r="D20" s="6">
        <f t="shared" si="6"/>
        <v>630</v>
      </c>
      <c r="E20" s="6">
        <v>5</v>
      </c>
      <c r="F20" s="6">
        <v>480</v>
      </c>
      <c r="G20" s="6">
        <v>70</v>
      </c>
      <c r="H20" s="6">
        <v>2</v>
      </c>
      <c r="I20" s="6">
        <v>80</v>
      </c>
      <c r="J20" s="6">
        <v>0</v>
      </c>
      <c r="K20" s="7">
        <f t="shared" si="1"/>
        <v>71.428571428571431</v>
      </c>
    </row>
    <row r="21" spans="1:11" ht="12" customHeight="1" x14ac:dyDescent="0.2">
      <c r="A21" s="40"/>
      <c r="B21" s="5" t="s">
        <v>5</v>
      </c>
      <c r="C21" s="6">
        <f t="shared" si="5"/>
        <v>6</v>
      </c>
      <c r="D21" s="6">
        <f t="shared" si="6"/>
        <v>600</v>
      </c>
      <c r="E21" s="6">
        <v>5</v>
      </c>
      <c r="F21" s="6">
        <f>540-80</f>
        <v>460</v>
      </c>
      <c r="G21" s="6">
        <f>160-80</f>
        <v>80</v>
      </c>
      <c r="H21" s="6">
        <v>1</v>
      </c>
      <c r="I21" s="6">
        <v>60</v>
      </c>
      <c r="J21" s="6">
        <v>0</v>
      </c>
      <c r="K21" s="7">
        <f t="shared" si="1"/>
        <v>83.333333333333343</v>
      </c>
    </row>
    <row r="22" spans="1:11" ht="12" customHeight="1" x14ac:dyDescent="0.2">
      <c r="A22" s="40"/>
      <c r="B22" s="5" t="s">
        <v>33</v>
      </c>
      <c r="C22" s="6">
        <f t="shared" si="5"/>
        <v>7</v>
      </c>
      <c r="D22" s="6">
        <f>SUM(F22,G22,I22,J22)</f>
        <v>665</v>
      </c>
      <c r="E22" s="6">
        <v>6</v>
      </c>
      <c r="F22" s="6">
        <f>545+20+20</f>
        <v>585</v>
      </c>
      <c r="G22" s="6">
        <v>40</v>
      </c>
      <c r="H22" s="6">
        <v>1</v>
      </c>
      <c r="I22" s="6">
        <v>40</v>
      </c>
      <c r="J22" s="6">
        <v>0</v>
      </c>
      <c r="K22" s="7">
        <f t="shared" si="1"/>
        <v>85.714285714285708</v>
      </c>
    </row>
    <row r="23" spans="1:11" ht="12" customHeight="1" x14ac:dyDescent="0.2">
      <c r="A23" s="40"/>
      <c r="B23" s="5" t="s">
        <v>34</v>
      </c>
      <c r="C23" s="6">
        <f t="shared" si="5"/>
        <v>1</v>
      </c>
      <c r="D23" s="6">
        <f t="shared" si="6"/>
        <v>60</v>
      </c>
      <c r="E23" s="6">
        <v>1</v>
      </c>
      <c r="F23" s="6">
        <v>60</v>
      </c>
      <c r="G23" s="6">
        <v>0</v>
      </c>
      <c r="H23" s="6">
        <v>0</v>
      </c>
      <c r="I23" s="6">
        <v>0</v>
      </c>
      <c r="J23" s="6">
        <v>0</v>
      </c>
      <c r="K23" s="7">
        <f t="shared" si="1"/>
        <v>100</v>
      </c>
    </row>
    <row r="24" spans="1:11" ht="12" customHeight="1" x14ac:dyDescent="0.2">
      <c r="A24" s="40"/>
      <c r="B24" s="5" t="s">
        <v>35</v>
      </c>
      <c r="C24" s="6">
        <f t="shared" si="5"/>
        <v>3</v>
      </c>
      <c r="D24" s="6">
        <f t="shared" si="6"/>
        <v>330</v>
      </c>
      <c r="E24" s="6">
        <v>3</v>
      </c>
      <c r="F24" s="6">
        <v>330</v>
      </c>
      <c r="G24" s="6">
        <v>0</v>
      </c>
      <c r="H24" s="6">
        <v>0</v>
      </c>
      <c r="I24" s="6">
        <v>0</v>
      </c>
      <c r="J24" s="6">
        <v>0</v>
      </c>
      <c r="K24" s="7">
        <f t="shared" si="1"/>
        <v>100</v>
      </c>
    </row>
    <row r="25" spans="1:11" ht="12" customHeight="1" x14ac:dyDescent="0.2">
      <c r="A25" s="40"/>
      <c r="B25" s="5" t="s">
        <v>3</v>
      </c>
      <c r="C25" s="17">
        <f t="shared" ref="C25:J25" si="7">SUM(C16:C24)</f>
        <v>47</v>
      </c>
      <c r="D25" s="6">
        <f t="shared" si="7"/>
        <v>4295</v>
      </c>
      <c r="E25" s="6">
        <f t="shared" si="7"/>
        <v>39</v>
      </c>
      <c r="F25" s="6">
        <f t="shared" si="7"/>
        <v>3705</v>
      </c>
      <c r="G25" s="6">
        <f t="shared" si="7"/>
        <v>250</v>
      </c>
      <c r="H25" s="6">
        <f t="shared" si="7"/>
        <v>8</v>
      </c>
      <c r="I25" s="6">
        <f t="shared" si="7"/>
        <v>340</v>
      </c>
      <c r="J25" s="6">
        <f t="shared" si="7"/>
        <v>0</v>
      </c>
      <c r="K25" s="7">
        <f t="shared" si="1"/>
        <v>82.978723404255319</v>
      </c>
    </row>
    <row r="26" spans="1:11" ht="11.25" customHeight="1" x14ac:dyDescent="0.2">
      <c r="A26" s="43" t="s">
        <v>19</v>
      </c>
      <c r="B26" s="13" t="s">
        <v>36</v>
      </c>
      <c r="C26" s="6">
        <f>SUM(E26,H26)</f>
        <v>31</v>
      </c>
      <c r="D26" s="19">
        <f>SUM(F26,G26,I26,J26)</f>
        <v>4501</v>
      </c>
      <c r="E26" s="19">
        <v>27</v>
      </c>
      <c r="F26" s="19">
        <f>3635-20-60-24-6+40</f>
        <v>3565</v>
      </c>
      <c r="G26" s="19">
        <f>628-60</f>
        <v>568</v>
      </c>
      <c r="H26" s="19">
        <v>4</v>
      </c>
      <c r="I26" s="19">
        <f>408-40</f>
        <v>368</v>
      </c>
      <c r="J26" s="14">
        <v>0</v>
      </c>
      <c r="K26" s="20">
        <f t="shared" si="1"/>
        <v>87.096774193548384</v>
      </c>
    </row>
    <row r="27" spans="1:11" ht="11.25" customHeight="1" x14ac:dyDescent="0.2">
      <c r="A27" s="44"/>
      <c r="B27" s="16" t="s">
        <v>3</v>
      </c>
      <c r="C27" s="17">
        <f t="shared" ref="C27:J27" si="8">SUM(C26)</f>
        <v>31</v>
      </c>
      <c r="D27" s="17">
        <f t="shared" si="8"/>
        <v>4501</v>
      </c>
      <c r="E27" s="17">
        <f t="shared" si="8"/>
        <v>27</v>
      </c>
      <c r="F27" s="17">
        <f t="shared" si="8"/>
        <v>3565</v>
      </c>
      <c r="G27" s="17">
        <f t="shared" si="8"/>
        <v>568</v>
      </c>
      <c r="H27" s="17">
        <f t="shared" si="8"/>
        <v>4</v>
      </c>
      <c r="I27" s="17">
        <f t="shared" si="8"/>
        <v>368</v>
      </c>
      <c r="J27" s="17">
        <f t="shared" si="8"/>
        <v>0</v>
      </c>
      <c r="K27" s="18">
        <f t="shared" ref="K27" si="9">(E27/C27)*100</f>
        <v>87.096774193548384</v>
      </c>
    </row>
    <row r="28" spans="1:11" ht="12" customHeight="1" x14ac:dyDescent="0.2">
      <c r="A28" s="40" t="s">
        <v>67</v>
      </c>
      <c r="B28" s="5" t="s">
        <v>37</v>
      </c>
      <c r="C28" s="6">
        <f t="shared" ref="C28:C34" si="10">SUM(E28,H28)</f>
        <v>3</v>
      </c>
      <c r="D28" s="6">
        <f>SUM(F28,G28,I28,J28)</f>
        <v>120</v>
      </c>
      <c r="E28" s="6">
        <v>3</v>
      </c>
      <c r="F28" s="6">
        <f>110-40</f>
        <v>70</v>
      </c>
      <c r="G28" s="6">
        <v>50</v>
      </c>
      <c r="H28" s="6">
        <v>0</v>
      </c>
      <c r="I28" s="6">
        <v>0</v>
      </c>
      <c r="J28" s="6">
        <v>0</v>
      </c>
      <c r="K28" s="7">
        <f t="shared" si="1"/>
        <v>100</v>
      </c>
    </row>
    <row r="29" spans="1:11" ht="12" customHeight="1" x14ac:dyDescent="0.2">
      <c r="A29" s="40"/>
      <c r="B29" s="5" t="s">
        <v>38</v>
      </c>
      <c r="C29" s="6">
        <f t="shared" si="10"/>
        <v>4</v>
      </c>
      <c r="D29" s="6">
        <f t="shared" ref="D29:D34" si="11">SUM(F29,G29,I29,J29)</f>
        <v>230</v>
      </c>
      <c r="E29" s="6">
        <v>4</v>
      </c>
      <c r="F29" s="6">
        <v>230</v>
      </c>
      <c r="G29" s="6">
        <v>0</v>
      </c>
      <c r="H29" s="6">
        <v>0</v>
      </c>
      <c r="I29" s="6">
        <v>0</v>
      </c>
      <c r="J29" s="6">
        <v>0</v>
      </c>
      <c r="K29" s="7">
        <f t="shared" si="1"/>
        <v>100</v>
      </c>
    </row>
    <row r="30" spans="1:11" ht="12" customHeight="1" x14ac:dyDescent="0.2">
      <c r="A30" s="40"/>
      <c r="B30" s="5" t="s">
        <v>39</v>
      </c>
      <c r="C30" s="6">
        <f t="shared" si="10"/>
        <v>4</v>
      </c>
      <c r="D30" s="6">
        <f t="shared" si="11"/>
        <v>192</v>
      </c>
      <c r="E30" s="6">
        <v>2</v>
      </c>
      <c r="F30" s="6">
        <v>116</v>
      </c>
      <c r="G30" s="6">
        <v>0</v>
      </c>
      <c r="H30" s="6">
        <v>2</v>
      </c>
      <c r="I30" s="6">
        <v>76</v>
      </c>
      <c r="J30" s="6">
        <v>0</v>
      </c>
      <c r="K30" s="7">
        <f t="shared" si="1"/>
        <v>50</v>
      </c>
    </row>
    <row r="31" spans="1:11" ht="12" customHeight="1" x14ac:dyDescent="0.2">
      <c r="A31" s="40"/>
      <c r="B31" s="5" t="s">
        <v>40</v>
      </c>
      <c r="C31" s="6">
        <f t="shared" si="10"/>
        <v>4</v>
      </c>
      <c r="D31" s="6">
        <f t="shared" si="11"/>
        <v>330</v>
      </c>
      <c r="E31" s="6">
        <v>3</v>
      </c>
      <c r="F31" s="6">
        <v>210</v>
      </c>
      <c r="G31" s="6">
        <v>80</v>
      </c>
      <c r="H31" s="6">
        <v>1</v>
      </c>
      <c r="I31" s="6">
        <v>40</v>
      </c>
      <c r="J31" s="6">
        <v>0</v>
      </c>
      <c r="K31" s="7">
        <f t="shared" si="1"/>
        <v>75</v>
      </c>
    </row>
    <row r="32" spans="1:11" ht="12" customHeight="1" x14ac:dyDescent="0.2">
      <c r="A32" s="40"/>
      <c r="B32" s="5" t="s">
        <v>41</v>
      </c>
      <c r="C32" s="6">
        <f t="shared" si="10"/>
        <v>7</v>
      </c>
      <c r="D32" s="6">
        <f t="shared" si="11"/>
        <v>650</v>
      </c>
      <c r="E32" s="6">
        <v>6</v>
      </c>
      <c r="F32" s="6">
        <f>570-40-40</f>
        <v>490</v>
      </c>
      <c r="G32" s="6">
        <v>80</v>
      </c>
      <c r="H32" s="6">
        <v>1</v>
      </c>
      <c r="I32" s="6">
        <f>40+40</f>
        <v>80</v>
      </c>
      <c r="J32" s="6">
        <v>0</v>
      </c>
      <c r="K32" s="7">
        <f t="shared" si="1"/>
        <v>85.714285714285708</v>
      </c>
    </row>
    <row r="33" spans="1:11" ht="12" customHeight="1" x14ac:dyDescent="0.2">
      <c r="A33" s="40"/>
      <c r="B33" s="5" t="s">
        <v>42</v>
      </c>
      <c r="C33" s="6">
        <f t="shared" si="10"/>
        <v>15</v>
      </c>
      <c r="D33" s="6">
        <f t="shared" si="11"/>
        <v>1485</v>
      </c>
      <c r="E33" s="6">
        <v>14</v>
      </c>
      <c r="F33" s="6">
        <f>1455-40-40</f>
        <v>1375</v>
      </c>
      <c r="G33" s="6">
        <v>70</v>
      </c>
      <c r="H33" s="6">
        <v>1</v>
      </c>
      <c r="I33" s="6">
        <f>80-40</f>
        <v>40</v>
      </c>
      <c r="J33" s="6">
        <v>0</v>
      </c>
      <c r="K33" s="7">
        <f t="shared" si="1"/>
        <v>93.333333333333329</v>
      </c>
    </row>
    <row r="34" spans="1:11" ht="12" customHeight="1" x14ac:dyDescent="0.2">
      <c r="A34" s="40"/>
      <c r="B34" s="5" t="s">
        <v>43</v>
      </c>
      <c r="C34" s="6">
        <f t="shared" si="10"/>
        <v>4</v>
      </c>
      <c r="D34" s="6">
        <f t="shared" si="11"/>
        <v>200</v>
      </c>
      <c r="E34" s="6">
        <v>4</v>
      </c>
      <c r="F34" s="6">
        <v>200</v>
      </c>
      <c r="G34" s="6">
        <v>0</v>
      </c>
      <c r="H34" s="6">
        <v>0</v>
      </c>
      <c r="I34" s="6">
        <v>0</v>
      </c>
      <c r="J34" s="6">
        <v>0</v>
      </c>
      <c r="K34" s="7">
        <f t="shared" si="1"/>
        <v>100</v>
      </c>
    </row>
    <row r="35" spans="1:11" ht="12" customHeight="1" x14ac:dyDescent="0.2">
      <c r="A35" s="40"/>
      <c r="B35" s="5" t="s">
        <v>3</v>
      </c>
      <c r="C35" s="6">
        <f t="shared" ref="C35:J35" si="12">SUM(C28:C34)</f>
        <v>41</v>
      </c>
      <c r="D35" s="6">
        <f t="shared" si="12"/>
        <v>3207</v>
      </c>
      <c r="E35" s="6">
        <f t="shared" si="12"/>
        <v>36</v>
      </c>
      <c r="F35" s="6">
        <f t="shared" si="12"/>
        <v>2691</v>
      </c>
      <c r="G35" s="6">
        <f t="shared" si="12"/>
        <v>280</v>
      </c>
      <c r="H35" s="6">
        <f t="shared" si="12"/>
        <v>5</v>
      </c>
      <c r="I35" s="6">
        <f t="shared" si="12"/>
        <v>236</v>
      </c>
      <c r="J35" s="6">
        <f t="shared" si="12"/>
        <v>0</v>
      </c>
      <c r="K35" s="7">
        <f t="shared" si="1"/>
        <v>87.804878048780495</v>
      </c>
    </row>
    <row r="36" spans="1:11" ht="12" customHeight="1" x14ac:dyDescent="0.2">
      <c r="A36" s="39" t="s">
        <v>68</v>
      </c>
      <c r="B36" s="13" t="s">
        <v>44</v>
      </c>
      <c r="C36" s="14">
        <f>SUM(E36,H36)</f>
        <v>2</v>
      </c>
      <c r="D36" s="14">
        <f>SUM(F36,G36,I36,J36)</f>
        <v>75</v>
      </c>
      <c r="E36" s="14">
        <v>2</v>
      </c>
      <c r="F36" s="14">
        <v>75</v>
      </c>
      <c r="G36" s="14">
        <v>0</v>
      </c>
      <c r="H36" s="14">
        <v>0</v>
      </c>
      <c r="I36" s="14">
        <v>0</v>
      </c>
      <c r="J36" s="14">
        <v>0</v>
      </c>
      <c r="K36" s="15">
        <f t="shared" si="1"/>
        <v>100</v>
      </c>
    </row>
    <row r="37" spans="1:11" ht="12" customHeight="1" x14ac:dyDescent="0.2">
      <c r="A37" s="40"/>
      <c r="B37" s="5" t="s">
        <v>45</v>
      </c>
      <c r="C37" s="6">
        <f t="shared" ref="C37:C50" si="13">SUM(E37,H37)</f>
        <v>2</v>
      </c>
      <c r="D37" s="6">
        <f t="shared" ref="D37:D50" si="14">SUM(F37,G37,I37,J37)</f>
        <v>390</v>
      </c>
      <c r="E37" s="6">
        <v>2</v>
      </c>
      <c r="F37" s="6">
        <v>350</v>
      </c>
      <c r="G37" s="6">
        <v>40</v>
      </c>
      <c r="H37" s="6">
        <v>0</v>
      </c>
      <c r="I37" s="6">
        <v>0</v>
      </c>
      <c r="J37" s="6">
        <v>0</v>
      </c>
      <c r="K37" s="7">
        <f t="shared" si="1"/>
        <v>100</v>
      </c>
    </row>
    <row r="38" spans="1:11" ht="12" customHeight="1" x14ac:dyDescent="0.2">
      <c r="A38" s="40"/>
      <c r="B38" s="5" t="s">
        <v>46</v>
      </c>
      <c r="C38" s="6">
        <f t="shared" si="13"/>
        <v>11</v>
      </c>
      <c r="D38" s="6">
        <f t="shared" si="14"/>
        <v>1380</v>
      </c>
      <c r="E38" s="6">
        <v>8</v>
      </c>
      <c r="F38" s="6">
        <v>1250</v>
      </c>
      <c r="G38" s="6">
        <v>0</v>
      </c>
      <c r="H38" s="6">
        <v>3</v>
      </c>
      <c r="I38" s="6">
        <v>130</v>
      </c>
      <c r="J38" s="6">
        <v>0</v>
      </c>
      <c r="K38" s="7">
        <f t="shared" si="1"/>
        <v>72.727272727272734</v>
      </c>
    </row>
    <row r="39" spans="1:11" ht="12" customHeight="1" x14ac:dyDescent="0.2">
      <c r="A39" s="40"/>
      <c r="B39" s="5" t="s">
        <v>47</v>
      </c>
      <c r="C39" s="6">
        <f t="shared" si="13"/>
        <v>6</v>
      </c>
      <c r="D39" s="6">
        <f t="shared" si="14"/>
        <v>600</v>
      </c>
      <c r="E39" s="6">
        <v>4</v>
      </c>
      <c r="F39" s="6">
        <v>480</v>
      </c>
      <c r="G39" s="6">
        <v>40</v>
      </c>
      <c r="H39" s="6">
        <v>2</v>
      </c>
      <c r="I39" s="6">
        <v>80</v>
      </c>
      <c r="J39" s="6">
        <v>0</v>
      </c>
      <c r="K39" s="7">
        <f t="shared" si="1"/>
        <v>66.666666666666657</v>
      </c>
    </row>
    <row r="40" spans="1:11" ht="12" customHeight="1" x14ac:dyDescent="0.2">
      <c r="A40" s="40"/>
      <c r="B40" s="5" t="s">
        <v>48</v>
      </c>
      <c r="C40" s="6">
        <f t="shared" si="13"/>
        <v>2</v>
      </c>
      <c r="D40" s="6">
        <f t="shared" si="14"/>
        <v>60</v>
      </c>
      <c r="E40" s="6">
        <v>0</v>
      </c>
      <c r="F40" s="6">
        <v>0</v>
      </c>
      <c r="G40" s="6">
        <v>0</v>
      </c>
      <c r="H40" s="6">
        <v>2</v>
      </c>
      <c r="I40" s="6">
        <v>60</v>
      </c>
      <c r="J40" s="6">
        <v>0</v>
      </c>
      <c r="K40" s="7">
        <f t="shared" si="1"/>
        <v>0</v>
      </c>
    </row>
    <row r="41" spans="1:11" ht="12" customHeight="1" x14ac:dyDescent="0.2">
      <c r="A41" s="40"/>
      <c r="B41" s="5" t="s">
        <v>6</v>
      </c>
      <c r="C41" s="6">
        <v>1</v>
      </c>
      <c r="D41" s="6">
        <v>30</v>
      </c>
      <c r="E41" s="6">
        <v>0</v>
      </c>
      <c r="F41" s="6">
        <v>0</v>
      </c>
      <c r="G41" s="6">
        <v>0</v>
      </c>
      <c r="H41" s="6">
        <v>1</v>
      </c>
      <c r="I41" s="6">
        <v>70</v>
      </c>
      <c r="J41" s="6">
        <v>0</v>
      </c>
      <c r="K41" s="7">
        <f t="shared" si="1"/>
        <v>0</v>
      </c>
    </row>
    <row r="42" spans="1:11" ht="12" customHeight="1" x14ac:dyDescent="0.2">
      <c r="A42" s="40"/>
      <c r="B42" s="5" t="s">
        <v>49</v>
      </c>
      <c r="C42" s="6">
        <f t="shared" si="13"/>
        <v>2</v>
      </c>
      <c r="D42" s="6">
        <f t="shared" si="14"/>
        <v>50</v>
      </c>
      <c r="E42" s="6">
        <v>0</v>
      </c>
      <c r="F42" s="6">
        <v>0</v>
      </c>
      <c r="G42" s="6">
        <v>0</v>
      </c>
      <c r="H42" s="6">
        <v>2</v>
      </c>
      <c r="I42" s="6">
        <v>50</v>
      </c>
      <c r="J42" s="6">
        <v>0</v>
      </c>
      <c r="K42" s="7">
        <f t="shared" si="1"/>
        <v>0</v>
      </c>
    </row>
    <row r="43" spans="1:11" ht="12" customHeight="1" x14ac:dyDescent="0.2">
      <c r="A43" s="40"/>
      <c r="B43" s="5" t="s">
        <v>50</v>
      </c>
      <c r="C43" s="6">
        <f t="shared" si="13"/>
        <v>1</v>
      </c>
      <c r="D43" s="6">
        <f t="shared" si="14"/>
        <v>80</v>
      </c>
      <c r="E43" s="6">
        <v>1</v>
      </c>
      <c r="F43" s="6">
        <v>60</v>
      </c>
      <c r="G43" s="6">
        <v>20</v>
      </c>
      <c r="H43" s="6">
        <v>0</v>
      </c>
      <c r="I43" s="6">
        <v>0</v>
      </c>
      <c r="J43" s="6">
        <v>0</v>
      </c>
      <c r="K43" s="7">
        <f t="shared" si="1"/>
        <v>100</v>
      </c>
    </row>
    <row r="44" spans="1:11" ht="12" customHeight="1" x14ac:dyDescent="0.2">
      <c r="A44" s="40"/>
      <c r="B44" s="5" t="s">
        <v>51</v>
      </c>
      <c r="C44" s="6">
        <f t="shared" si="13"/>
        <v>4</v>
      </c>
      <c r="D44" s="6">
        <f t="shared" si="14"/>
        <v>225</v>
      </c>
      <c r="E44" s="6">
        <v>4</v>
      </c>
      <c r="F44" s="6">
        <v>225</v>
      </c>
      <c r="G44" s="6">
        <v>0</v>
      </c>
      <c r="H44" s="6">
        <v>0</v>
      </c>
      <c r="I44" s="6">
        <v>0</v>
      </c>
      <c r="J44" s="6">
        <v>0</v>
      </c>
      <c r="K44" s="7">
        <f t="shared" si="1"/>
        <v>100</v>
      </c>
    </row>
    <row r="45" spans="1:11" ht="12" customHeight="1" x14ac:dyDescent="0.2">
      <c r="A45" s="40"/>
      <c r="B45" s="5" t="s">
        <v>52</v>
      </c>
      <c r="C45" s="6">
        <f t="shared" si="13"/>
        <v>5</v>
      </c>
      <c r="D45" s="6">
        <f t="shared" si="14"/>
        <v>320</v>
      </c>
      <c r="E45" s="6">
        <v>4</v>
      </c>
      <c r="F45" s="6">
        <f>290-10</f>
        <v>280</v>
      </c>
      <c r="G45" s="6">
        <v>0</v>
      </c>
      <c r="H45" s="6">
        <v>1</v>
      </c>
      <c r="I45" s="6">
        <v>40</v>
      </c>
      <c r="J45" s="6">
        <v>0</v>
      </c>
      <c r="K45" s="7">
        <f t="shared" si="1"/>
        <v>80</v>
      </c>
    </row>
    <row r="46" spans="1:11" ht="12" customHeight="1" x14ac:dyDescent="0.2">
      <c r="A46" s="40"/>
      <c r="B46" s="5" t="s">
        <v>53</v>
      </c>
      <c r="C46" s="6">
        <f t="shared" si="13"/>
        <v>5</v>
      </c>
      <c r="D46" s="6">
        <f t="shared" si="14"/>
        <v>263</v>
      </c>
      <c r="E46" s="6">
        <v>4</v>
      </c>
      <c r="F46" s="6">
        <v>225</v>
      </c>
      <c r="G46" s="6">
        <v>0</v>
      </c>
      <c r="H46" s="6">
        <v>1</v>
      </c>
      <c r="I46" s="6">
        <v>38</v>
      </c>
      <c r="J46" s="6">
        <v>0</v>
      </c>
      <c r="K46" s="7">
        <f t="shared" si="1"/>
        <v>80</v>
      </c>
    </row>
    <row r="47" spans="1:11" ht="12" customHeight="1" x14ac:dyDescent="0.2">
      <c r="A47" s="40"/>
      <c r="B47" s="5" t="s">
        <v>54</v>
      </c>
      <c r="C47" s="6">
        <f t="shared" si="13"/>
        <v>3</v>
      </c>
      <c r="D47" s="6">
        <f t="shared" si="14"/>
        <v>100</v>
      </c>
      <c r="E47" s="6">
        <v>2</v>
      </c>
      <c r="F47" s="6">
        <v>100</v>
      </c>
      <c r="G47" s="6">
        <v>0</v>
      </c>
      <c r="H47" s="6">
        <v>1</v>
      </c>
      <c r="I47" s="6">
        <v>0</v>
      </c>
      <c r="J47" s="6">
        <v>0</v>
      </c>
      <c r="K47" s="7">
        <f t="shared" si="1"/>
        <v>66.666666666666657</v>
      </c>
    </row>
    <row r="48" spans="1:11" ht="12" customHeight="1" x14ac:dyDescent="0.2">
      <c r="A48" s="40"/>
      <c r="B48" s="5" t="s">
        <v>55</v>
      </c>
      <c r="C48" s="6">
        <f t="shared" si="13"/>
        <v>3</v>
      </c>
      <c r="D48" s="6">
        <f t="shared" si="14"/>
        <v>202</v>
      </c>
      <c r="E48" s="6">
        <v>3</v>
      </c>
      <c r="F48" s="6">
        <v>182</v>
      </c>
      <c r="G48" s="6">
        <v>20</v>
      </c>
      <c r="H48" s="6">
        <v>0</v>
      </c>
      <c r="I48" s="6">
        <v>0</v>
      </c>
      <c r="J48" s="6">
        <v>0</v>
      </c>
      <c r="K48" s="7">
        <f t="shared" si="1"/>
        <v>100</v>
      </c>
    </row>
    <row r="49" spans="1:11" ht="12" customHeight="1" x14ac:dyDescent="0.2">
      <c r="A49" s="40"/>
      <c r="B49" s="5" t="s">
        <v>56</v>
      </c>
      <c r="C49" s="6">
        <f t="shared" si="13"/>
        <v>5</v>
      </c>
      <c r="D49" s="6">
        <f t="shared" si="14"/>
        <v>332</v>
      </c>
      <c r="E49" s="6">
        <v>4</v>
      </c>
      <c r="F49" s="6">
        <v>240</v>
      </c>
      <c r="G49" s="6">
        <v>20</v>
      </c>
      <c r="H49" s="6">
        <v>1</v>
      </c>
      <c r="I49" s="6">
        <v>72</v>
      </c>
      <c r="J49" s="6">
        <v>0</v>
      </c>
      <c r="K49" s="7">
        <f t="shared" si="1"/>
        <v>80</v>
      </c>
    </row>
    <row r="50" spans="1:11" ht="12" customHeight="1" x14ac:dyDescent="0.2">
      <c r="A50" s="40"/>
      <c r="B50" s="5" t="s">
        <v>57</v>
      </c>
      <c r="C50" s="6">
        <f t="shared" si="13"/>
        <v>2</v>
      </c>
      <c r="D50" s="6">
        <f t="shared" si="14"/>
        <v>150</v>
      </c>
      <c r="E50" s="6">
        <v>2</v>
      </c>
      <c r="F50" s="6">
        <v>150</v>
      </c>
      <c r="G50" s="6">
        <v>0</v>
      </c>
      <c r="H50" s="6">
        <v>0</v>
      </c>
      <c r="I50" s="6">
        <v>0</v>
      </c>
      <c r="J50" s="6">
        <v>0</v>
      </c>
      <c r="K50" s="7">
        <f t="shared" si="1"/>
        <v>100</v>
      </c>
    </row>
    <row r="51" spans="1:11" ht="12" customHeight="1" x14ac:dyDescent="0.2">
      <c r="A51" s="41"/>
      <c r="B51" s="16" t="s">
        <v>3</v>
      </c>
      <c r="C51" s="17">
        <f t="shared" ref="C51:J51" si="15">SUM(C36:C50)</f>
        <v>54</v>
      </c>
      <c r="D51" s="17">
        <f>SUM(D36:D50)</f>
        <v>4257</v>
      </c>
      <c r="E51" s="17">
        <f t="shared" si="15"/>
        <v>40</v>
      </c>
      <c r="F51" s="17">
        <f t="shared" si="15"/>
        <v>3617</v>
      </c>
      <c r="G51" s="17">
        <f>SUM(G36:G50)</f>
        <v>140</v>
      </c>
      <c r="H51" s="17">
        <f>SUM(H36:H50)</f>
        <v>14</v>
      </c>
      <c r="I51" s="17">
        <f t="shared" si="15"/>
        <v>540</v>
      </c>
      <c r="J51" s="17">
        <f t="shared" si="15"/>
        <v>0</v>
      </c>
      <c r="K51" s="18">
        <f t="shared" si="1"/>
        <v>74.074074074074076</v>
      </c>
    </row>
    <row r="52" spans="1:11" ht="12" customHeight="1" x14ac:dyDescent="0.2">
      <c r="A52" s="40" t="s">
        <v>20</v>
      </c>
      <c r="B52" s="5" t="s">
        <v>58</v>
      </c>
      <c r="C52" s="6">
        <f>SUM(E52,H52)</f>
        <v>13</v>
      </c>
      <c r="D52" s="6">
        <f>SUM(F52,G52,I52,J52)</f>
        <v>1310</v>
      </c>
      <c r="E52" s="6">
        <v>10</v>
      </c>
      <c r="F52" s="6">
        <v>1050</v>
      </c>
      <c r="G52" s="6">
        <v>160</v>
      </c>
      <c r="H52" s="6">
        <v>3</v>
      </c>
      <c r="I52" s="6">
        <v>100</v>
      </c>
      <c r="J52" s="6">
        <v>0</v>
      </c>
      <c r="K52" s="7">
        <f t="shared" si="1"/>
        <v>76.923076923076934</v>
      </c>
    </row>
    <row r="53" spans="1:11" ht="12" customHeight="1" x14ac:dyDescent="0.2">
      <c r="A53" s="40"/>
      <c r="B53" s="5" t="s">
        <v>59</v>
      </c>
      <c r="C53" s="6">
        <f t="shared" ref="C53:C59" si="16">SUM(E53,H53)</f>
        <v>4</v>
      </c>
      <c r="D53" s="6">
        <f t="shared" ref="D53:D58" si="17">SUM(F53,G53,I53,J53)</f>
        <v>240</v>
      </c>
      <c r="E53" s="6">
        <v>1</v>
      </c>
      <c r="F53" s="6">
        <v>40</v>
      </c>
      <c r="G53" s="6">
        <v>40</v>
      </c>
      <c r="H53" s="6">
        <v>3</v>
      </c>
      <c r="I53" s="6">
        <v>160</v>
      </c>
      <c r="J53" s="6">
        <v>0</v>
      </c>
      <c r="K53" s="7">
        <f t="shared" si="1"/>
        <v>25</v>
      </c>
    </row>
    <row r="54" spans="1:11" ht="12" customHeight="1" x14ac:dyDescent="0.2">
      <c r="A54" s="40"/>
      <c r="B54" s="5" t="s">
        <v>60</v>
      </c>
      <c r="C54" s="6">
        <f t="shared" si="16"/>
        <v>4</v>
      </c>
      <c r="D54" s="6">
        <f t="shared" si="17"/>
        <v>150</v>
      </c>
      <c r="E54" s="6">
        <v>1</v>
      </c>
      <c r="F54" s="6">
        <f>40-10</f>
        <v>30</v>
      </c>
      <c r="G54" s="6">
        <v>0</v>
      </c>
      <c r="H54" s="6">
        <v>3</v>
      </c>
      <c r="I54" s="6">
        <v>120</v>
      </c>
      <c r="J54" s="6">
        <v>0</v>
      </c>
      <c r="K54" s="7">
        <f t="shared" si="1"/>
        <v>25</v>
      </c>
    </row>
    <row r="55" spans="1:11" ht="12" customHeight="1" x14ac:dyDescent="0.2">
      <c r="A55" s="40"/>
      <c r="B55" s="5" t="s">
        <v>61</v>
      </c>
      <c r="C55" s="6">
        <f t="shared" si="16"/>
        <v>5</v>
      </c>
      <c r="D55" s="6">
        <f t="shared" si="17"/>
        <v>310</v>
      </c>
      <c r="E55" s="6">
        <v>2</v>
      </c>
      <c r="F55" s="6">
        <v>160</v>
      </c>
      <c r="G55" s="6">
        <v>0</v>
      </c>
      <c r="H55" s="6">
        <v>3</v>
      </c>
      <c r="I55" s="6">
        <v>150</v>
      </c>
      <c r="J55" s="6">
        <v>0</v>
      </c>
      <c r="K55" s="7">
        <f t="shared" si="1"/>
        <v>40</v>
      </c>
    </row>
    <row r="56" spans="1:11" ht="12" customHeight="1" x14ac:dyDescent="0.2">
      <c r="A56" s="40"/>
      <c r="B56" s="5" t="s">
        <v>62</v>
      </c>
      <c r="C56" s="6">
        <f t="shared" si="16"/>
        <v>7</v>
      </c>
      <c r="D56" s="6">
        <f t="shared" si="17"/>
        <v>356</v>
      </c>
      <c r="E56" s="6">
        <v>6</v>
      </c>
      <c r="F56" s="6">
        <v>296</v>
      </c>
      <c r="G56" s="6">
        <v>20</v>
      </c>
      <c r="H56" s="6">
        <v>1</v>
      </c>
      <c r="I56" s="6">
        <v>40</v>
      </c>
      <c r="J56" s="6">
        <v>0</v>
      </c>
      <c r="K56" s="7">
        <f t="shared" si="1"/>
        <v>85.714285714285708</v>
      </c>
    </row>
    <row r="57" spans="1:11" ht="12" customHeight="1" x14ac:dyDescent="0.2">
      <c r="A57" s="40"/>
      <c r="B57" s="5" t="s">
        <v>63</v>
      </c>
      <c r="C57" s="6">
        <f t="shared" si="16"/>
        <v>6</v>
      </c>
      <c r="D57" s="6">
        <f t="shared" si="17"/>
        <v>500</v>
      </c>
      <c r="E57" s="6">
        <v>4</v>
      </c>
      <c r="F57" s="6">
        <f>340+40</f>
        <v>380</v>
      </c>
      <c r="G57" s="6">
        <v>40</v>
      </c>
      <c r="H57" s="6">
        <v>2</v>
      </c>
      <c r="I57" s="6">
        <f>120-40</f>
        <v>80</v>
      </c>
      <c r="J57" s="6">
        <v>0</v>
      </c>
      <c r="K57" s="7">
        <f t="shared" si="1"/>
        <v>66.666666666666657</v>
      </c>
    </row>
    <row r="58" spans="1:11" ht="12" customHeight="1" x14ac:dyDescent="0.2">
      <c r="A58" s="40"/>
      <c r="B58" s="5" t="s">
        <v>7</v>
      </c>
      <c r="C58" s="6">
        <f t="shared" si="16"/>
        <v>5</v>
      </c>
      <c r="D58" s="6">
        <f t="shared" si="17"/>
        <v>340</v>
      </c>
      <c r="E58" s="6">
        <v>2</v>
      </c>
      <c r="F58" s="6">
        <v>160</v>
      </c>
      <c r="G58" s="6">
        <v>40</v>
      </c>
      <c r="H58" s="6">
        <v>3</v>
      </c>
      <c r="I58" s="6">
        <v>140</v>
      </c>
      <c r="J58" s="6">
        <v>0</v>
      </c>
      <c r="K58" s="7">
        <f t="shared" si="1"/>
        <v>40</v>
      </c>
    </row>
    <row r="59" spans="1:11" ht="12" customHeight="1" x14ac:dyDescent="0.2">
      <c r="A59" s="40"/>
      <c r="B59" s="5" t="s">
        <v>64</v>
      </c>
      <c r="C59" s="6">
        <f t="shared" si="16"/>
        <v>5</v>
      </c>
      <c r="D59" s="6">
        <f>SUM(F59,G59,I59,J59)</f>
        <v>388</v>
      </c>
      <c r="E59" s="6">
        <v>4</v>
      </c>
      <c r="F59" s="6">
        <f>397-80-9</f>
        <v>308</v>
      </c>
      <c r="G59" s="6">
        <v>40</v>
      </c>
      <c r="H59" s="6">
        <v>1</v>
      </c>
      <c r="I59" s="6">
        <v>40</v>
      </c>
      <c r="J59" s="6">
        <v>0</v>
      </c>
      <c r="K59" s="7">
        <f t="shared" si="1"/>
        <v>80</v>
      </c>
    </row>
    <row r="60" spans="1:11" ht="12" customHeight="1" x14ac:dyDescent="0.2">
      <c r="A60" s="40"/>
      <c r="B60" s="5" t="s">
        <v>3</v>
      </c>
      <c r="C60" s="6">
        <f t="shared" ref="C60:J60" si="18">SUM(C52:C59)</f>
        <v>49</v>
      </c>
      <c r="D60" s="6">
        <f t="shared" si="18"/>
        <v>3594</v>
      </c>
      <c r="E60" s="6">
        <f t="shared" si="18"/>
        <v>30</v>
      </c>
      <c r="F60" s="6">
        <f t="shared" si="18"/>
        <v>2424</v>
      </c>
      <c r="G60" s="6">
        <f t="shared" si="18"/>
        <v>340</v>
      </c>
      <c r="H60" s="6">
        <f t="shared" si="18"/>
        <v>19</v>
      </c>
      <c r="I60" s="6">
        <f t="shared" si="18"/>
        <v>830</v>
      </c>
      <c r="J60" s="6">
        <f t="shared" si="18"/>
        <v>0</v>
      </c>
      <c r="K60" s="7">
        <f t="shared" si="1"/>
        <v>61.224489795918366</v>
      </c>
    </row>
    <row r="61" spans="1:11" ht="12" customHeight="1" x14ac:dyDescent="0.2">
      <c r="A61" s="33" t="s">
        <v>21</v>
      </c>
      <c r="B61" s="34"/>
      <c r="C61" s="14">
        <f t="shared" ref="C61" si="19">C8+C15+C25+C27+C35+C51+C60</f>
        <v>266</v>
      </c>
      <c r="D61" s="14">
        <f>SUM(D8,D15,D25,D27,D35,D51,D60)</f>
        <v>22424</v>
      </c>
      <c r="E61" s="14">
        <f>SUM(E8,E15,E25,E27,E35,E51,E60)</f>
        <v>204</v>
      </c>
      <c r="F61" s="14">
        <f>SUM(F8,F15,F25,F27,F35,F51,F60)</f>
        <v>17992</v>
      </c>
      <c r="G61" s="14">
        <f t="shared" ref="G61:H61" si="20">SUM(G8,G15,G25,G27,G35,G51,G60)</f>
        <v>1578</v>
      </c>
      <c r="H61" s="14">
        <f t="shared" si="20"/>
        <v>62</v>
      </c>
      <c r="I61" s="14">
        <f>SUM(I8,I15,I25,I27,I35,I51,I60)</f>
        <v>2854</v>
      </c>
      <c r="J61" s="14">
        <f>SUM(J8,J15,J25,J27,J35,J51,J60)</f>
        <v>40</v>
      </c>
      <c r="K61" s="37">
        <f>(E61/C61)*100</f>
        <v>76.691729323308266</v>
      </c>
    </row>
    <row r="62" spans="1:11" ht="12" customHeight="1" x14ac:dyDescent="0.2">
      <c r="A62" s="35"/>
      <c r="B62" s="36"/>
      <c r="C62" s="8">
        <f>(C61/C61)*100</f>
        <v>100</v>
      </c>
      <c r="D62" s="8">
        <f>(D61/D61)*100</f>
        <v>100</v>
      </c>
      <c r="E62" s="8">
        <f>(E61/C61)*100</f>
        <v>76.691729323308266</v>
      </c>
      <c r="F62" s="25">
        <f>(F61+G61)/D61*100</f>
        <v>87.272565108811989</v>
      </c>
      <c r="G62" s="25"/>
      <c r="H62" s="8">
        <f>(H61/C61)*100</f>
        <v>23.308270676691727</v>
      </c>
      <c r="I62" s="25">
        <f>I61/D61*100</f>
        <v>12.727434891188013</v>
      </c>
      <c r="J62" s="25"/>
      <c r="K62" s="38"/>
    </row>
    <row r="63" spans="1:11" ht="18.75" customHeight="1" x14ac:dyDescent="0.2">
      <c r="G63" s="26" t="s">
        <v>65</v>
      </c>
      <c r="H63" s="26"/>
      <c r="I63" s="26"/>
      <c r="J63" s="26"/>
      <c r="K63" s="26"/>
    </row>
    <row r="67" spans="5:9" x14ac:dyDescent="0.2">
      <c r="E67" s="21"/>
      <c r="F67" s="21"/>
      <c r="H67" s="21"/>
      <c r="I67" s="21"/>
    </row>
  </sheetData>
  <mergeCells count="28">
    <mergeCell ref="A61:B62"/>
    <mergeCell ref="H4:H5"/>
    <mergeCell ref="K61:K62"/>
    <mergeCell ref="A9:A15"/>
    <mergeCell ref="A6:A8"/>
    <mergeCell ref="A16:A25"/>
    <mergeCell ref="A26:A27"/>
    <mergeCell ref="A28:A35"/>
    <mergeCell ref="A36:A51"/>
    <mergeCell ref="A52:A60"/>
    <mergeCell ref="A1:K1"/>
    <mergeCell ref="A2:K2"/>
    <mergeCell ref="A3:A5"/>
    <mergeCell ref="B3:B5"/>
    <mergeCell ref="K3:K5"/>
    <mergeCell ref="H3:J3"/>
    <mergeCell ref="I4:J4"/>
    <mergeCell ref="H67:I67"/>
    <mergeCell ref="E67:F67"/>
    <mergeCell ref="C3:D3"/>
    <mergeCell ref="D4:D5"/>
    <mergeCell ref="C4:C5"/>
    <mergeCell ref="F4:G4"/>
    <mergeCell ref="E3:G3"/>
    <mergeCell ref="E4:E5"/>
    <mergeCell ref="F62:G62"/>
    <mergeCell ref="G63:K63"/>
    <mergeCell ref="I62:J62"/>
  </mergeCells>
  <phoneticPr fontId="2"/>
  <printOptions horizontalCentered="1" verticalCentered="1"/>
  <pageMargins left="0.70866141732283472" right="0.70866141732283472" top="0.55118110236220474" bottom="0.35433070866141736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第2-1表</vt:lpstr>
      <vt:lpstr>'第2-1表'!Print_Area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2025-09-16T06:26:38Z</cp:lastPrinted>
  <dcterms:created xsi:type="dcterms:W3CDTF">2015-02-06T06:41:47Z</dcterms:created>
  <dcterms:modified xsi:type="dcterms:W3CDTF">2025-09-22T06:53:25Z</dcterms:modified>
</cp:coreProperties>
</file>